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дума 12.10.2012" sheetId="1" r:id="rId1"/>
  </sheets>
  <definedNames>
    <definedName name="_xlnm.Print_Area" localSheetId="0">'дума 12.10.2012'!$A$1:$L$194</definedName>
  </definedNames>
  <calcPr fullCalcOnLoad="1"/>
</workbook>
</file>

<file path=xl/sharedStrings.xml><?xml version="1.0" encoding="utf-8"?>
<sst xmlns="http://schemas.openxmlformats.org/spreadsheetml/2006/main" count="370" uniqueCount="211">
  <si>
    <t>Документ, учреждение</t>
  </si>
  <si>
    <t>Национальная экономика</t>
  </si>
  <si>
    <t>Центральный аппарат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</si>
  <si>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</si>
  <si>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</si>
  <si>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</si>
  <si>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</si>
  <si>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                                                                                                                </t>
  </si>
  <si>
    <t>Конверты</t>
  </si>
  <si>
    <t>Абонирование  ящика</t>
  </si>
  <si>
    <t>221</t>
  </si>
  <si>
    <t>222</t>
  </si>
  <si>
    <t>Проездные</t>
  </si>
  <si>
    <t>223</t>
  </si>
  <si>
    <t>225</t>
  </si>
  <si>
    <t>ОСАГО</t>
  </si>
  <si>
    <t>226</t>
  </si>
  <si>
    <t>310</t>
  </si>
  <si>
    <t>340</t>
  </si>
  <si>
    <t>Национальная безопасность и правоохранительная деятельность</t>
  </si>
  <si>
    <t>Полная  стоимость тыс.руб</t>
  </si>
  <si>
    <t>ст.</t>
  </si>
  <si>
    <t>Обьем  заказа в натур.выражении</t>
  </si>
  <si>
    <t>Планируемая средняя цена</t>
  </si>
  <si>
    <t>Услуги  связи: интернет</t>
  </si>
  <si>
    <t>Услуги Волга Телеком</t>
  </si>
  <si>
    <t>Оплата  отопления</t>
  </si>
  <si>
    <t>Оплата  электроэнергии</t>
  </si>
  <si>
    <t xml:space="preserve">Оплата  водоснабжения </t>
  </si>
  <si>
    <t xml:space="preserve">Оплата  водоотведения </t>
  </si>
  <si>
    <t>Заправка  кадриджей</t>
  </si>
  <si>
    <t>Ремонт оргтехники</t>
  </si>
  <si>
    <t>Техосмотр  автомобиля</t>
  </si>
  <si>
    <t>Расходы на обьявления в газету</t>
  </si>
  <si>
    <t>Расходы на семинары</t>
  </si>
  <si>
    <t>Подписка</t>
  </si>
  <si>
    <t>Санаторная путевка</t>
  </si>
  <si>
    <t>Плата за проживание</t>
  </si>
  <si>
    <t>Бумага</t>
  </si>
  <si>
    <t>Скоросшиватели</t>
  </si>
  <si>
    <t>Дела</t>
  </si>
  <si>
    <t>Папка с прижимом</t>
  </si>
  <si>
    <t>Тетради</t>
  </si>
  <si>
    <t>Ручки</t>
  </si>
  <si>
    <t>Линейки</t>
  </si>
  <si>
    <t>Ластики</t>
  </si>
  <si>
    <t>Дискеты</t>
  </si>
  <si>
    <t>Подставка для бумаг</t>
  </si>
  <si>
    <t>Бензин автомобильный</t>
  </si>
  <si>
    <t>Прочие горюче-смазочные материалы</t>
  </si>
  <si>
    <t>Другие общегосударственные  вопросы</t>
  </si>
  <si>
    <t>Услуги по вывозу ТБО</t>
  </si>
  <si>
    <t>Электроэнергия</t>
  </si>
  <si>
    <t>Спиливание тополей</t>
  </si>
  <si>
    <t>Обьем   продукции, закупаемой для  муниципальных нужд-всего</t>
  </si>
  <si>
    <t>Карандаши</t>
  </si>
  <si>
    <t>шт.</t>
  </si>
  <si>
    <t>кг.</t>
  </si>
  <si>
    <t>Скрепки</t>
  </si>
  <si>
    <t xml:space="preserve">Расходы по приобретению конвертов для работы админ.комиссии </t>
  </si>
  <si>
    <t>Расходы по приобретению канцелярских товаров комиссии, бумага</t>
  </si>
  <si>
    <t>Расходы административных комиссий</t>
  </si>
  <si>
    <t>Изготовление аншлагов</t>
  </si>
  <si>
    <t>Охрана объектов администрации Ленинского городского поселения</t>
  </si>
  <si>
    <t>Организация и проведение Дня Поселка</t>
  </si>
  <si>
    <t>Огнетушители</t>
  </si>
  <si>
    <t>Объявление в газету</t>
  </si>
  <si>
    <t>Сопровождение програмного обеспечения "Бюджет КС"</t>
  </si>
  <si>
    <t>Бумага клеющая (стеки)</t>
  </si>
  <si>
    <t>Тонер</t>
  </si>
  <si>
    <t>Бумага для факса</t>
  </si>
  <si>
    <t>Перчатки х/б</t>
  </si>
  <si>
    <t>Перчатки резиновые</t>
  </si>
  <si>
    <t>Халат</t>
  </si>
  <si>
    <t>Замок</t>
  </si>
  <si>
    <t>Хлорамин</t>
  </si>
  <si>
    <t>Средство для унитаза</t>
  </si>
  <si>
    <t>Мыло</t>
  </si>
  <si>
    <t>Порошок</t>
  </si>
  <si>
    <t>Пемолюкс</t>
  </si>
  <si>
    <t>Бумага туалетная</t>
  </si>
  <si>
    <t>Запчасти к оргтехнике в замен изношенных</t>
  </si>
  <si>
    <t>Техническое обслуживание комплекса технических средств охраны (здание администрации)</t>
  </si>
  <si>
    <t>Календари прекидные</t>
  </si>
  <si>
    <t>Начисленные страховые взносы на санаторную путевку</t>
  </si>
  <si>
    <t>Подпрограмма "Повышение квалификации специалистов по финансовой работе органов местного самоуправления"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</si>
  <si>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2011-2013гг."</t>
  </si>
  <si>
    <t>антивирусная программа</t>
  </si>
  <si>
    <t>компьютер</t>
  </si>
  <si>
    <t>Ремонт пожарных гидрантов</t>
  </si>
  <si>
    <t>Ремонт пожарных пирсов</t>
  </si>
  <si>
    <t>Содержание прорубей</t>
  </si>
  <si>
    <t>Лопаты</t>
  </si>
  <si>
    <t>Услуги по согласованию смет в центре ценообразования</t>
  </si>
  <si>
    <t>Объявления в газету</t>
  </si>
  <si>
    <t>Лизинговые платежи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</si>
  <si>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</si>
  <si>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Муниципальная целевая программа "Повышение безопасности дорожного движения на территрии Ленинского городского поселения на 2011-2013 гг."</t>
  </si>
  <si>
    <t>Муниципальная целевая программа "Энергосбережение и повышение энергетической эффективности на территории Ленинского городского поселения на 2011-2013 гг."</t>
  </si>
  <si>
    <t>Расходы по обслуживанию светильников, воздушных линий, щитов</t>
  </si>
  <si>
    <t>Содержание уличной дорожной  сети на территории пгт.Ленинское</t>
  </si>
  <si>
    <t>Материалы по благоустройству</t>
  </si>
  <si>
    <t>Услуги по обработке от клещей</t>
  </si>
  <si>
    <t>Расходы по ритуальным услугам лиц без определенного места жительства</t>
  </si>
  <si>
    <t>Образование</t>
  </si>
  <si>
    <t>Культура и кинематография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</si>
  <si>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2011-2013 гг."</t>
  </si>
  <si>
    <t>Физическая культура и спорт</t>
  </si>
  <si>
    <t>мес.</t>
  </si>
  <si>
    <t>Гкал</t>
  </si>
  <si>
    <t>Квт</t>
  </si>
  <si>
    <t>м3</t>
  </si>
  <si>
    <t>уп.</t>
  </si>
  <si>
    <t>Приобретение подарочной продукции</t>
  </si>
  <si>
    <t>290</t>
  </si>
  <si>
    <t xml:space="preserve">Муниципальная целевая программа "Молодежь, развитие физической культуры и спорта в муниципальном образовании Ленинское городское поселение на 2011-2013 гг." </t>
  </si>
  <si>
    <t>МЦП "Ветеран"</t>
  </si>
  <si>
    <t xml:space="preserve"> - Организация праздника "День пожилых людей" </t>
  </si>
  <si>
    <t xml:space="preserve"> - Организация проведения Дня Победы</t>
  </si>
  <si>
    <t>Ремонт автомобиля "Волга"</t>
  </si>
  <si>
    <t>Услуги нотариуса</t>
  </si>
  <si>
    <t>Расходы на капитальный  ремонт  муниципального жилого фонда</t>
  </si>
  <si>
    <t>Ремонт здания администрации Ленинское городское поселение</t>
  </si>
  <si>
    <t>Запасные части</t>
  </si>
  <si>
    <t>Ед.изм</t>
  </si>
  <si>
    <t>2013 год</t>
  </si>
  <si>
    <t>2012 год</t>
  </si>
  <si>
    <t>2014 год</t>
  </si>
  <si>
    <t>Расходы на курсы повышения квалификации</t>
  </si>
  <si>
    <t>Разделка дров</t>
  </si>
  <si>
    <t>Мебель</t>
  </si>
  <si>
    <t>Папка вкладыш</t>
  </si>
  <si>
    <t>Скобы</t>
  </si>
  <si>
    <t>Похозяйственные книги</t>
  </si>
  <si>
    <t>Дрова</t>
  </si>
  <si>
    <t>Диски автомобильные</t>
  </si>
  <si>
    <t>Подпрограмма "Повышение квалификации специалистов в сфере размещения заказов органов местного самоуправления"</t>
  </si>
  <si>
    <t>межевание</t>
  </si>
  <si>
    <t>оценка имущества для продажи</t>
  </si>
  <si>
    <t>демонтаж бесхозных и горелых зданий</t>
  </si>
  <si>
    <t>Устройство пожарных минерализованных полос населенных пунктов</t>
  </si>
  <si>
    <t>Областная целевая программа "Развитие агропромышленного комплекса Кировской области на период до 2015 года"</t>
  </si>
  <si>
    <t>Расходы на объявления</t>
  </si>
  <si>
    <t>Муниципальная целевая программа "Снижение рисков и смягчение последствий аварийных ситуаций на объектах жизнеобеспечения Ленинского городского поселения Шабалинского района на 2012-2014 годы.</t>
  </si>
  <si>
    <t>Возврат беспроцентного займа на выполнение мероприятий по модернизации котельной №2 (узел связи) в пгт. Ленинское</t>
  </si>
  <si>
    <t>Возврат беспроцентного займа на выполнение мероприятий по замене электрических ламп уличного освящения по ул. Фрунзе пгт. Ленинское</t>
  </si>
  <si>
    <t>Строительство тротуар</t>
  </si>
  <si>
    <t>Строительство забора у кладбища</t>
  </si>
  <si>
    <t>МЦП "Обеспечение условий для развития физической культуры и массового спорта на территории муниципального образования Ленинское городское поселение на 2011-2013 гг."</t>
  </si>
  <si>
    <t>Социальное обеспечение населения</t>
  </si>
  <si>
    <t>МЦП "Развитие доступной среды жизнедеятельности для инвалидов в Ленинском городском поселении Шабалинского района на 2012-2014 гг."</t>
  </si>
  <si>
    <t>т</t>
  </si>
  <si>
    <t>для  муниципальных  нужд   на  2012 год и на плановый период 2013 и 2014 годов по  Ленинскому  городскому  поселению  Шабалинского района  Кировской  области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</si>
  <si>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2012-2014 годы.</t>
  </si>
  <si>
    <t>информирование населения через средства массовой информации</t>
  </si>
  <si>
    <t>изготовление технических паспортов</t>
  </si>
  <si>
    <t>строительство водопроводной сети</t>
  </si>
  <si>
    <t>замена тепловых сетей</t>
  </si>
  <si>
    <t>ликвидация аварийных ситуаций на объектах жизнеобеспечения городского поселения</t>
  </si>
  <si>
    <t>ремонт дорог в границах поселения</t>
  </si>
  <si>
    <t>установка дорожных знаков</t>
  </si>
  <si>
    <t>нанесение дорожной разметки</t>
  </si>
  <si>
    <t>энергосберегающие мероприятия</t>
  </si>
  <si>
    <t>ремонт памятников на территории поселения</t>
  </si>
  <si>
    <t>обустройство дорожки здоровья</t>
  </si>
  <si>
    <t>приспособление административных зданий к потребностям инвалидов (установка специальных приспособлений</t>
  </si>
  <si>
    <t>Неисключительное право использования "СБиС + ЭО, ЮЛ, бюджет</t>
  </si>
  <si>
    <t>Муниципальная целевая программа "Осуществление мероприятий по обеспечению биологической безопасности населения Ленинского городского поселения на 2012-2014гг."</t>
  </si>
  <si>
    <t>содержание дороги к скотомогильнику</t>
  </si>
  <si>
    <t>Строительство жилья согласно программ</t>
  </si>
  <si>
    <t>Строительство дороги к кладбищу</t>
  </si>
  <si>
    <t>тех. Надзор</t>
  </si>
  <si>
    <t>Услуги по составлению проектно-сметной документации</t>
  </si>
  <si>
    <t>замена электросчетчика</t>
  </si>
  <si>
    <t>оплата дополнительных квадратных метров жилья</t>
  </si>
  <si>
    <t>Строительство дороги</t>
  </si>
  <si>
    <t>МЦП "Реконструкция дороги к кладбищу д.Михнёнки Шабалинского района</t>
  </si>
  <si>
    <t>МЦП "Переселение граждан, проживающих на территории Ленинское городское поселение Шабалинского района Кировской области из аварийного жилищного фонда, признанного непригодным для проживания" на 2012 год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</si>
  <si>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 на 2012 год"</t>
  </si>
  <si>
    <t>Областная целевая программа "Комплексная программа модернизации и реформирования жилищно-коммунального хозяйства Ктровской области" на 2012-2015гг.</t>
  </si>
  <si>
    <t>Ремонт водопровода за счет областных денежных средств</t>
  </si>
  <si>
    <t>Приобретение хозяйственного инвентаря</t>
  </si>
  <si>
    <t>Областная целевая программа "Развитие транспортной инфраструктуры Кировской области до 2015 года"</t>
  </si>
  <si>
    <t>Капитальный ремонт автомобильных дорог общего пользования</t>
  </si>
  <si>
    <t>Ремонт дворовых территорий</t>
  </si>
  <si>
    <t xml:space="preserve">  ОБЬЕМ  МУНИЦИПАЛЬНОГО ЗАКАЗА    НА  ЗАКУПКИ  ТОВАРОВ,  ВЫПОЛНЕНИЕ  РАБОТ,  ОКАЗАНИЕ  УСЛУГ  </t>
  </si>
  <si>
    <t>софинансирование на ремонт водопровода</t>
  </si>
  <si>
    <t>Монтаж котла котельной ЦРБ</t>
  </si>
  <si>
    <t>Приобретение хвойного пиломатериала</t>
  </si>
  <si>
    <t>тех надзор</t>
  </si>
  <si>
    <t>Выплата социального пособия "Почетному гражданину пгт Ленинское"</t>
  </si>
  <si>
    <t>З/п дворника</t>
  </si>
  <si>
    <t>Флаг РФ</t>
  </si>
  <si>
    <t>видеокарта для компьютера</t>
  </si>
  <si>
    <t>Замена оконных блоков (по решению суда)</t>
  </si>
  <si>
    <t>Госпошлина по решению суда</t>
  </si>
  <si>
    <t>Налог на прибыль от продажи имущества</t>
  </si>
  <si>
    <t>Областная целевая программа "Проведение капитального ремонта и (или) реконструкция многоквартирных домов"</t>
  </si>
  <si>
    <t>ремонт МКД по ул.Фрунзе, 22</t>
  </si>
  <si>
    <t>Материалы к отопительному сезону: рубероид, утеплитель</t>
  </si>
  <si>
    <t>Исполнительский сбор по Постановлению</t>
  </si>
  <si>
    <t>Труба</t>
  </si>
  <si>
    <t>приобретение призов</t>
  </si>
  <si>
    <t>приобретение мемориальной плиты</t>
  </si>
  <si>
    <t>оплата за межевание мун.квартиры</t>
  </si>
  <si>
    <t>обучение</t>
  </si>
  <si>
    <t>ремонт автомобиля "Волга"</t>
  </si>
  <si>
    <t xml:space="preserve">  -оплата отопления клуба "Ветеран"</t>
  </si>
  <si>
    <t>Технадзор</t>
  </si>
  <si>
    <t>Техосмотр  эсковатора</t>
  </si>
  <si>
    <t>счетчики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</si>
</sst>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"/>
    <numFmt numFmtId="170" formatCode="0.0"/>
    <numFmt numFmtId="171" formatCode="0.000"/>
    <numFmt numFmtId="172" formatCode="#,##0.0"/>
    <numFmt numFmtId="173" formatCode="#,##0.0000"/>
    <numFmt numFmtId="174" formatCode="#,##0.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sz val="13"/>
      <name val="Arial Cyr"/>
      <family val="0"/>
    </font>
    <font>
      <b/>
      <sz val="13"/>
      <name val="Arial Cyr"/>
      <family val="0"/>
    </font>
    <font>
      <b/>
      <i/>
      <sz val="13"/>
      <name val="Arial Cyr"/>
      <family val="0"/>
    </font>
    <font>
      <i/>
      <sz val="13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top" shrinkToFi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/>
    </xf>
    <xf numFmtId="168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top" wrapText="1"/>
    </xf>
    <xf numFmtId="169" fontId="6" fillId="0" borderId="12" xfId="0" applyNumberFormat="1" applyFont="1" applyFill="1" applyBorder="1" applyAlignment="1">
      <alignment horizontal="right" vertical="top" shrinkToFit="1"/>
    </xf>
    <xf numFmtId="171" fontId="6" fillId="0" borderId="12" xfId="0" applyNumberFormat="1" applyFont="1" applyFill="1" applyBorder="1" applyAlignment="1">
      <alignment/>
    </xf>
    <xf numFmtId="169" fontId="6" fillId="0" borderId="12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top" wrapText="1"/>
    </xf>
    <xf numFmtId="169" fontId="8" fillId="0" borderId="12" xfId="0" applyNumberFormat="1" applyFont="1" applyFill="1" applyBorder="1" applyAlignment="1">
      <alignment horizontal="right" vertical="center" shrinkToFit="1"/>
    </xf>
    <xf numFmtId="2" fontId="6" fillId="0" borderId="11" xfId="0" applyNumberFormat="1" applyFont="1" applyFill="1" applyBorder="1" applyAlignment="1">
      <alignment horizontal="right" vertical="top" shrinkToFit="1"/>
    </xf>
    <xf numFmtId="2" fontId="3" fillId="0" borderId="11" xfId="0" applyNumberFormat="1" applyFont="1" applyFill="1" applyBorder="1" applyAlignment="1">
      <alignment horizontal="center" vertical="top" shrinkToFit="1"/>
    </xf>
    <xf numFmtId="2" fontId="3" fillId="0" borderId="11" xfId="0" applyNumberFormat="1" applyFont="1" applyFill="1" applyBorder="1" applyAlignment="1">
      <alignment horizontal="right" vertical="top" shrinkToFit="1"/>
    </xf>
    <xf numFmtId="2" fontId="6" fillId="0" borderId="11" xfId="0" applyNumberFormat="1" applyFont="1" applyFill="1" applyBorder="1" applyAlignment="1">
      <alignment horizontal="center" vertical="top" shrinkToFit="1"/>
    </xf>
    <xf numFmtId="2" fontId="7" fillId="0" borderId="13" xfId="0" applyNumberFormat="1" applyFont="1" applyFill="1" applyBorder="1" applyAlignment="1">
      <alignment horizontal="right" vertical="top" shrinkToFit="1"/>
    </xf>
    <xf numFmtId="2" fontId="7" fillId="0" borderId="11" xfId="0" applyNumberFormat="1" applyFont="1" applyFill="1" applyBorder="1" applyAlignment="1">
      <alignment horizontal="right" vertical="top" shrinkToFit="1"/>
    </xf>
    <xf numFmtId="2" fontId="6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horizontal="right" vertical="center" shrinkToFit="1"/>
    </xf>
    <xf numFmtId="2" fontId="3" fillId="0" borderId="12" xfId="0" applyNumberFormat="1" applyFont="1" applyFill="1" applyBorder="1" applyAlignment="1">
      <alignment horizontal="right" vertical="center" shrinkToFit="1"/>
    </xf>
    <xf numFmtId="171" fontId="6" fillId="0" borderId="11" xfId="0" applyNumberFormat="1" applyFont="1" applyFill="1" applyBorder="1" applyAlignment="1">
      <alignment horizontal="right" vertical="top" shrinkToFit="1"/>
    </xf>
    <xf numFmtId="2" fontId="6" fillId="0" borderId="11" xfId="0" applyNumberFormat="1" applyFont="1" applyFill="1" applyBorder="1" applyAlignment="1">
      <alignment horizontal="right" vertical="center" shrinkToFit="1"/>
    </xf>
    <xf numFmtId="49" fontId="4" fillId="0" borderId="12" xfId="0" applyNumberFormat="1" applyFont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top" shrinkToFit="1"/>
    </xf>
    <xf numFmtId="2" fontId="9" fillId="0" borderId="11" xfId="0" applyNumberFormat="1" applyFont="1" applyFill="1" applyBorder="1" applyAlignment="1">
      <alignment horizontal="right" vertical="top" shrinkToFit="1"/>
    </xf>
    <xf numFmtId="0" fontId="10" fillId="0" borderId="0" xfId="0" applyFont="1" applyFill="1" applyAlignment="1">
      <alignment/>
    </xf>
    <xf numFmtId="2" fontId="11" fillId="0" borderId="12" xfId="0" applyNumberFormat="1" applyFont="1" applyFill="1" applyBorder="1" applyAlignment="1">
      <alignment horizontal="right" vertical="center" shrinkToFit="1"/>
    </xf>
    <xf numFmtId="0" fontId="11" fillId="0" borderId="12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shrinkToFit="1"/>
    </xf>
    <xf numFmtId="2" fontId="11" fillId="0" borderId="11" xfId="0" applyNumberFormat="1" applyFont="1" applyFill="1" applyBorder="1" applyAlignment="1">
      <alignment horizontal="right" vertical="top" shrinkToFi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vertical="top" shrinkToFit="1"/>
    </xf>
    <xf numFmtId="2" fontId="10" fillId="0" borderId="11" xfId="0" applyNumberFormat="1" applyFont="1" applyFill="1" applyBorder="1" applyAlignment="1">
      <alignment horizontal="right" vertical="top" shrinkToFit="1"/>
    </xf>
    <xf numFmtId="2" fontId="11" fillId="0" borderId="12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shrinkToFit="1"/>
    </xf>
    <xf numFmtId="2" fontId="12" fillId="0" borderId="11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1" fontId="9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2" fontId="9" fillId="0" borderId="12" xfId="0" applyNumberFormat="1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center" vertical="top" wrapText="1"/>
    </xf>
    <xf numFmtId="2" fontId="15" fillId="0" borderId="11" xfId="0" applyNumberFormat="1" applyFont="1" applyFill="1" applyBorder="1" applyAlignment="1">
      <alignment horizontal="right" vertical="top" shrinkToFit="1"/>
    </xf>
    <xf numFmtId="2" fontId="10" fillId="0" borderId="12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/>
    </xf>
    <xf numFmtId="169" fontId="8" fillId="0" borderId="12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shrinkToFit="1"/>
    </xf>
    <xf numFmtId="2" fontId="3" fillId="0" borderId="12" xfId="0" applyNumberFormat="1" applyFont="1" applyFill="1" applyBorder="1" applyAlignment="1">
      <alignment horizontal="center" vertical="top" shrinkToFit="1"/>
    </xf>
    <xf numFmtId="169" fontId="3" fillId="0" borderId="12" xfId="0" applyNumberFormat="1" applyFont="1" applyFill="1" applyBorder="1" applyAlignment="1">
      <alignment horizontal="right" vertical="top" shrinkToFit="1"/>
    </xf>
    <xf numFmtId="2" fontId="3" fillId="0" borderId="12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2" fontId="8" fillId="0" borderId="13" xfId="0" applyNumberFormat="1" applyFont="1" applyFill="1" applyBorder="1" applyAlignment="1">
      <alignment horizontal="right" vertical="top" shrinkToFit="1"/>
    </xf>
    <xf numFmtId="49" fontId="8" fillId="0" borderId="11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2" fontId="8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 vertical="top" shrinkToFit="1"/>
    </xf>
    <xf numFmtId="4" fontId="6" fillId="0" borderId="12" xfId="0" applyNumberFormat="1" applyFont="1" applyFill="1" applyBorder="1" applyAlignment="1">
      <alignment horizontal="right" vertical="top" shrinkToFit="1"/>
    </xf>
    <xf numFmtId="4" fontId="6" fillId="0" borderId="12" xfId="0" applyNumberFormat="1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4" fontId="8" fillId="0" borderId="12" xfId="0" applyNumberFormat="1" applyFont="1" applyFill="1" applyBorder="1" applyAlignment="1">
      <alignment horizontal="right" vertical="center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4" fontId="3" fillId="0" borderId="11" xfId="0" applyNumberFormat="1" applyFont="1" applyFill="1" applyBorder="1" applyAlignment="1">
      <alignment horizontal="right" vertical="center" shrinkToFit="1"/>
    </xf>
    <xf numFmtId="4" fontId="8" fillId="0" borderId="12" xfId="0" applyNumberFormat="1" applyFont="1" applyFill="1" applyBorder="1" applyAlignment="1">
      <alignment horizontal="right" vertical="center" shrinkToFit="1"/>
    </xf>
    <xf numFmtId="4" fontId="10" fillId="0" borderId="12" xfId="0" applyNumberFormat="1" applyFont="1" applyFill="1" applyBorder="1" applyAlignment="1">
      <alignment horizontal="right" vertical="center" shrinkToFit="1"/>
    </xf>
    <xf numFmtId="4" fontId="11" fillId="0" borderId="12" xfId="0" applyNumberFormat="1" applyFont="1" applyFill="1" applyBorder="1" applyAlignment="1">
      <alignment horizontal="right" vertical="center" shrinkToFit="1"/>
    </xf>
    <xf numFmtId="4" fontId="9" fillId="0" borderId="12" xfId="0" applyNumberFormat="1" applyFont="1" applyFill="1" applyBorder="1" applyAlignment="1">
      <alignment horizontal="right" vertical="center" shrinkToFit="1"/>
    </xf>
    <xf numFmtId="4" fontId="11" fillId="0" borderId="12" xfId="0" applyNumberFormat="1" applyFont="1" applyFill="1" applyBorder="1" applyAlignment="1">
      <alignment horizontal="right" vertical="center" shrinkToFit="1"/>
    </xf>
    <xf numFmtId="4" fontId="15" fillId="0" borderId="12" xfId="0" applyNumberFormat="1" applyFont="1" applyFill="1" applyBorder="1" applyAlignment="1">
      <alignment horizontal="right" vertical="center" shrinkToFit="1"/>
    </xf>
    <xf numFmtId="4" fontId="10" fillId="0" borderId="12" xfId="0" applyNumberFormat="1" applyFont="1" applyFill="1" applyBorder="1" applyAlignment="1">
      <alignment horizontal="right" vertical="center" shrinkToFit="1"/>
    </xf>
    <xf numFmtId="4" fontId="9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96"/>
  <sheetViews>
    <sheetView tabSelected="1" zoomScaleSheetLayoutView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9" sqref="F149"/>
    </sheetView>
  </sheetViews>
  <sheetFormatPr defaultColWidth="9.00390625" defaultRowHeight="12.75"/>
  <cols>
    <col min="1" max="1" width="78.875" style="46" customWidth="1"/>
    <col min="2" max="2" width="7.375" style="46" customWidth="1"/>
    <col min="3" max="3" width="8.375" style="46" customWidth="1"/>
    <col min="4" max="4" width="11.00390625" style="46" customWidth="1"/>
    <col min="5" max="5" width="15.125" style="46" customWidth="1"/>
    <col min="6" max="6" width="17.875" style="46" customWidth="1"/>
    <col min="7" max="7" width="13.00390625" style="46" customWidth="1"/>
    <col min="8" max="8" width="15.125" style="46" customWidth="1"/>
    <col min="9" max="9" width="17.875" style="46" customWidth="1"/>
    <col min="10" max="10" width="12.875" style="46" customWidth="1"/>
    <col min="11" max="11" width="15.125" style="46" customWidth="1"/>
    <col min="12" max="12" width="17.875" style="46" customWidth="1"/>
    <col min="13" max="16384" width="9.125" style="46" customWidth="1"/>
  </cols>
  <sheetData>
    <row r="1" spans="1:12" s="56" customFormat="1" ht="16.5">
      <c r="A1" s="69" t="s">
        <v>185</v>
      </c>
      <c r="B1" s="69"/>
      <c r="C1" s="69"/>
      <c r="D1" s="69"/>
      <c r="E1" s="69"/>
      <c r="F1" s="69"/>
      <c r="G1" s="5"/>
      <c r="H1" s="5"/>
      <c r="I1" s="5"/>
      <c r="J1" s="5"/>
      <c r="K1" s="5"/>
      <c r="L1" s="5"/>
    </row>
    <row r="2" spans="1:12" s="56" customFormat="1" ht="15.75" customHeight="1">
      <c r="A2" s="69" t="s">
        <v>152</v>
      </c>
      <c r="B2" s="69"/>
      <c r="C2" s="69"/>
      <c r="D2" s="69"/>
      <c r="E2" s="69"/>
      <c r="F2" s="69"/>
      <c r="G2" s="5"/>
      <c r="H2" s="5"/>
      <c r="I2" s="5"/>
      <c r="J2" s="5"/>
      <c r="K2" s="5"/>
      <c r="L2" s="5"/>
    </row>
    <row r="3" spans="1:12" s="56" customFormat="1" ht="9" customHeight="1">
      <c r="A3" s="1" t="s">
        <v>7</v>
      </c>
      <c r="B3" s="1"/>
      <c r="C3" s="1"/>
      <c r="D3" s="1"/>
      <c r="E3" s="1"/>
      <c r="F3" s="1"/>
      <c r="G3" s="5"/>
      <c r="H3" s="5"/>
      <c r="I3" s="5"/>
      <c r="J3" s="5"/>
      <c r="K3" s="5"/>
      <c r="L3" s="5"/>
    </row>
    <row r="4" spans="1:12" s="56" customFormat="1" ht="16.5">
      <c r="A4" s="1"/>
      <c r="B4" s="1"/>
      <c r="C4" s="1"/>
      <c r="D4" s="118" t="s">
        <v>126</v>
      </c>
      <c r="E4" s="118"/>
      <c r="F4" s="118"/>
      <c r="G4" s="119" t="s">
        <v>125</v>
      </c>
      <c r="H4" s="119"/>
      <c r="I4" s="119"/>
      <c r="J4" s="120" t="s">
        <v>127</v>
      </c>
      <c r="K4" s="120"/>
      <c r="L4" s="120"/>
    </row>
    <row r="5" spans="1:58" s="58" customFormat="1" ht="69" customHeight="1">
      <c r="A5" s="7" t="s">
        <v>0</v>
      </c>
      <c r="B5" s="8" t="s">
        <v>21</v>
      </c>
      <c r="C5" s="8" t="s">
        <v>124</v>
      </c>
      <c r="D5" s="8" t="s">
        <v>22</v>
      </c>
      <c r="E5" s="8" t="s">
        <v>23</v>
      </c>
      <c r="F5" s="7" t="s">
        <v>20</v>
      </c>
      <c r="G5" s="8" t="s">
        <v>22</v>
      </c>
      <c r="H5" s="8" t="s">
        <v>23</v>
      </c>
      <c r="I5" s="7" t="s">
        <v>20</v>
      </c>
      <c r="J5" s="8" t="s">
        <v>22</v>
      </c>
      <c r="K5" s="8" t="s">
        <v>23</v>
      </c>
      <c r="L5" s="7" t="s">
        <v>20</v>
      </c>
      <c r="M5" s="57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1:23" s="41" customFormat="1" ht="33" customHeight="1">
      <c r="A6" s="70" t="s">
        <v>54</v>
      </c>
      <c r="B6" s="71"/>
      <c r="C6" s="72"/>
      <c r="D6" s="73"/>
      <c r="E6" s="73"/>
      <c r="F6" s="74">
        <f>F7+F76+F79+F82+F101+F109+F113+F183+F186+F190+F193</f>
        <v>18429.421</v>
      </c>
      <c r="G6" s="74"/>
      <c r="H6" s="74"/>
      <c r="I6" s="87">
        <f>I7+I76+I79+I82+I101+I109+I113+I183+I186+I190+I193</f>
        <v>7913.08</v>
      </c>
      <c r="J6" s="74"/>
      <c r="K6" s="74"/>
      <c r="L6" s="87">
        <f>L7+L76+L79+L82+L101+L109+L113+L183+L186+L190+L193</f>
        <v>8461.460000000001</v>
      </c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12" ht="16.5">
      <c r="A7" s="21" t="s">
        <v>2</v>
      </c>
      <c r="B7" s="71"/>
      <c r="C7" s="3"/>
      <c r="D7" s="25"/>
      <c r="E7" s="25"/>
      <c r="F7" s="87">
        <f>F75</f>
        <v>494.60999999999984</v>
      </c>
      <c r="G7" s="29"/>
      <c r="H7" s="29"/>
      <c r="I7" s="102">
        <f>I75</f>
        <v>766.1600000000001</v>
      </c>
      <c r="J7" s="75"/>
      <c r="K7" s="75"/>
      <c r="L7" s="102">
        <f>L75</f>
        <v>798.98</v>
      </c>
    </row>
    <row r="8" spans="1:12" ht="16.5">
      <c r="A8" s="14" t="s">
        <v>24</v>
      </c>
      <c r="B8" s="6" t="s">
        <v>10</v>
      </c>
      <c r="C8" s="6"/>
      <c r="D8" s="23"/>
      <c r="E8" s="23"/>
      <c r="F8" s="18">
        <v>13.244</v>
      </c>
      <c r="G8" s="29"/>
      <c r="H8" s="29"/>
      <c r="I8" s="103">
        <v>13.7</v>
      </c>
      <c r="J8" s="29"/>
      <c r="K8" s="29"/>
      <c r="L8" s="103">
        <v>14.4</v>
      </c>
    </row>
    <row r="9" spans="1:12" ht="16.5">
      <c r="A9" s="14" t="s">
        <v>25</v>
      </c>
      <c r="B9" s="6" t="s">
        <v>10</v>
      </c>
      <c r="C9" s="6"/>
      <c r="D9" s="23"/>
      <c r="E9" s="23"/>
      <c r="F9" s="88">
        <f>65-5.8</f>
        <v>59.2</v>
      </c>
      <c r="G9" s="29"/>
      <c r="H9" s="29"/>
      <c r="I9" s="103">
        <v>79.2</v>
      </c>
      <c r="J9" s="29"/>
      <c r="K9" s="29"/>
      <c r="L9" s="103">
        <v>83.1</v>
      </c>
    </row>
    <row r="10" spans="1:12" ht="16.5">
      <c r="A10" s="14" t="s">
        <v>8</v>
      </c>
      <c r="B10" s="6" t="s">
        <v>10</v>
      </c>
      <c r="C10" s="6" t="s">
        <v>56</v>
      </c>
      <c r="D10" s="23">
        <v>333</v>
      </c>
      <c r="E10" s="23">
        <v>15</v>
      </c>
      <c r="F10" s="88">
        <v>5</v>
      </c>
      <c r="G10" s="29">
        <v>331</v>
      </c>
      <c r="H10" s="29">
        <v>16</v>
      </c>
      <c r="I10" s="103">
        <v>5.3</v>
      </c>
      <c r="J10" s="29">
        <v>329</v>
      </c>
      <c r="K10" s="29">
        <v>17</v>
      </c>
      <c r="L10" s="103">
        <v>5.6</v>
      </c>
    </row>
    <row r="11" spans="1:12" ht="16.5">
      <c r="A11" s="14" t="s">
        <v>9</v>
      </c>
      <c r="B11" s="6" t="s">
        <v>10</v>
      </c>
      <c r="C11" s="6" t="s">
        <v>108</v>
      </c>
      <c r="D11" s="23">
        <v>12</v>
      </c>
      <c r="E11" s="23">
        <v>83.33</v>
      </c>
      <c r="F11" s="88">
        <v>1</v>
      </c>
      <c r="G11" s="29">
        <v>12</v>
      </c>
      <c r="H11" s="29">
        <f>I11/G11*1000</f>
        <v>91.66666666666667</v>
      </c>
      <c r="I11" s="103">
        <v>1.1</v>
      </c>
      <c r="J11" s="29">
        <v>12</v>
      </c>
      <c r="K11" s="29">
        <f>L11/J11*1000</f>
        <v>91.66666666666667</v>
      </c>
      <c r="L11" s="103">
        <v>1.1</v>
      </c>
    </row>
    <row r="12" spans="1:12" ht="16.5">
      <c r="A12" s="14" t="s">
        <v>12</v>
      </c>
      <c r="B12" s="6" t="s">
        <v>11</v>
      </c>
      <c r="C12" s="6"/>
      <c r="D12" s="23"/>
      <c r="E12" s="23"/>
      <c r="F12" s="18">
        <v>2.308</v>
      </c>
      <c r="G12" s="29"/>
      <c r="H12" s="29"/>
      <c r="I12" s="103">
        <v>3.2</v>
      </c>
      <c r="J12" s="29"/>
      <c r="K12" s="29"/>
      <c r="L12" s="103">
        <v>3.3</v>
      </c>
    </row>
    <row r="13" spans="1:12" ht="16.5">
      <c r="A13" s="14" t="s">
        <v>26</v>
      </c>
      <c r="B13" s="6" t="s">
        <v>13</v>
      </c>
      <c r="C13" s="6" t="s">
        <v>109</v>
      </c>
      <c r="D13" s="23">
        <f>F13/E13*1000</f>
        <v>42.039936156484536</v>
      </c>
      <c r="E13" s="23">
        <v>1766.82</v>
      </c>
      <c r="F13" s="18">
        <v>74.277</v>
      </c>
      <c r="G13" s="29">
        <f>I13/H13*1000</f>
        <v>58.052081155636685</v>
      </c>
      <c r="H13" s="29">
        <v>1961.17</v>
      </c>
      <c r="I13" s="103">
        <v>113.85</v>
      </c>
      <c r="J13" s="29">
        <f>L13/K13*1000</f>
        <v>58.04968270376259</v>
      </c>
      <c r="K13" s="29">
        <v>2157.29</v>
      </c>
      <c r="L13" s="103">
        <v>125.23</v>
      </c>
    </row>
    <row r="14" spans="1:12" ht="16.5">
      <c r="A14" s="14" t="s">
        <v>27</v>
      </c>
      <c r="B14" s="6" t="s">
        <v>13</v>
      </c>
      <c r="C14" s="6" t="s">
        <v>110</v>
      </c>
      <c r="D14" s="23">
        <v>6996</v>
      </c>
      <c r="E14" s="35">
        <v>5.368</v>
      </c>
      <c r="F14" s="88">
        <f>50+2.302</f>
        <v>52.302</v>
      </c>
      <c r="G14" s="29">
        <f>I14/H14*1000</f>
        <v>12836.57917019475</v>
      </c>
      <c r="H14" s="19">
        <v>5.905</v>
      </c>
      <c r="I14" s="103">
        <v>75.8</v>
      </c>
      <c r="J14" s="29">
        <f>L14/K14*1000</f>
        <v>12838.669950738917</v>
      </c>
      <c r="K14" s="19">
        <v>6.496</v>
      </c>
      <c r="L14" s="103">
        <v>83.4</v>
      </c>
    </row>
    <row r="15" spans="1:12" ht="16.5">
      <c r="A15" s="14" t="s">
        <v>28</v>
      </c>
      <c r="B15" s="6" t="s">
        <v>13</v>
      </c>
      <c r="C15" s="6" t="s">
        <v>111</v>
      </c>
      <c r="D15" s="23">
        <f>F15/E15*1000</f>
        <v>8.655126498002664</v>
      </c>
      <c r="E15" s="23">
        <v>15.02</v>
      </c>
      <c r="F15" s="88">
        <v>0.13</v>
      </c>
      <c r="G15" s="29">
        <f>I15/H15*1000</f>
        <v>81.65829145728644</v>
      </c>
      <c r="H15" s="29">
        <v>15.92</v>
      </c>
      <c r="I15" s="103">
        <v>1.3</v>
      </c>
      <c r="J15" s="29">
        <f>L15/K15*1000</f>
        <v>78.54984894259819</v>
      </c>
      <c r="K15" s="29">
        <v>16.55</v>
      </c>
      <c r="L15" s="103">
        <v>1.3</v>
      </c>
    </row>
    <row r="16" spans="1:12" ht="16.5">
      <c r="A16" s="14" t="s">
        <v>29</v>
      </c>
      <c r="B16" s="6" t="s">
        <v>13</v>
      </c>
      <c r="C16" s="6"/>
      <c r="D16" s="23"/>
      <c r="E16" s="23"/>
      <c r="F16" s="88">
        <f>1.5-1.1</f>
        <v>0.3999999999999999</v>
      </c>
      <c r="G16" s="29"/>
      <c r="H16" s="29"/>
      <c r="I16" s="103">
        <v>1.5</v>
      </c>
      <c r="J16" s="29"/>
      <c r="K16" s="29"/>
      <c r="L16" s="103">
        <v>1.5</v>
      </c>
    </row>
    <row r="17" spans="1:12" ht="16.5">
      <c r="A17" s="14" t="s">
        <v>30</v>
      </c>
      <c r="B17" s="6" t="s">
        <v>14</v>
      </c>
      <c r="C17" s="6"/>
      <c r="D17" s="23"/>
      <c r="E17" s="23"/>
      <c r="F17" s="88">
        <f>24.8-2.182</f>
        <v>22.618000000000002</v>
      </c>
      <c r="G17" s="29"/>
      <c r="H17" s="29"/>
      <c r="I17" s="103">
        <v>13.6</v>
      </c>
      <c r="J17" s="29"/>
      <c r="K17" s="29"/>
      <c r="L17" s="103">
        <v>14.3</v>
      </c>
    </row>
    <row r="18" spans="1:12" ht="16.5">
      <c r="A18" s="14" t="s">
        <v>31</v>
      </c>
      <c r="B18" s="6" t="s">
        <v>14</v>
      </c>
      <c r="C18" s="6"/>
      <c r="D18" s="23"/>
      <c r="E18" s="23"/>
      <c r="F18" s="88">
        <f>2.5+1</f>
        <v>3.5</v>
      </c>
      <c r="G18" s="29"/>
      <c r="H18" s="29"/>
      <c r="I18" s="103">
        <v>2.6</v>
      </c>
      <c r="J18" s="29"/>
      <c r="K18" s="29"/>
      <c r="L18" s="103">
        <v>2.7</v>
      </c>
    </row>
    <row r="19" spans="1:12" ht="16.5">
      <c r="A19" s="14" t="s">
        <v>32</v>
      </c>
      <c r="B19" s="6" t="s">
        <v>14</v>
      </c>
      <c r="C19" s="6"/>
      <c r="D19" s="23"/>
      <c r="E19" s="23"/>
      <c r="F19" s="88">
        <f>1+0.4</f>
        <v>1.4</v>
      </c>
      <c r="G19" s="29"/>
      <c r="H19" s="29"/>
      <c r="I19" s="103">
        <v>1.1</v>
      </c>
      <c r="J19" s="29"/>
      <c r="K19" s="29"/>
      <c r="L19" s="103">
        <v>1.1</v>
      </c>
    </row>
    <row r="20" spans="1:12" ht="16.5">
      <c r="A20" s="14" t="s">
        <v>119</v>
      </c>
      <c r="B20" s="6" t="s">
        <v>14</v>
      </c>
      <c r="C20" s="6"/>
      <c r="D20" s="23"/>
      <c r="E20" s="23"/>
      <c r="F20" s="88">
        <v>0</v>
      </c>
      <c r="G20" s="29"/>
      <c r="H20" s="29"/>
      <c r="I20" s="103">
        <v>5.3</v>
      </c>
      <c r="J20" s="29"/>
      <c r="K20" s="29"/>
      <c r="L20" s="103">
        <v>5.4</v>
      </c>
    </row>
    <row r="21" spans="1:12" ht="31.5">
      <c r="A21" s="14" t="s">
        <v>82</v>
      </c>
      <c r="B21" s="6" t="s">
        <v>14</v>
      </c>
      <c r="C21" s="6"/>
      <c r="D21" s="23"/>
      <c r="E21" s="23"/>
      <c r="F21" s="89">
        <v>0</v>
      </c>
      <c r="G21" s="30"/>
      <c r="H21" s="30"/>
      <c r="I21" s="104">
        <v>22.73</v>
      </c>
      <c r="J21" s="30"/>
      <c r="K21" s="30"/>
      <c r="L21" s="104">
        <v>23.86</v>
      </c>
    </row>
    <row r="22" spans="1:12" ht="16.5">
      <c r="A22" s="14" t="s">
        <v>122</v>
      </c>
      <c r="B22" s="6" t="s">
        <v>14</v>
      </c>
      <c r="C22" s="6"/>
      <c r="D22" s="23"/>
      <c r="E22" s="23"/>
      <c r="F22" s="88">
        <v>0</v>
      </c>
      <c r="G22" s="29"/>
      <c r="H22" s="29"/>
      <c r="I22" s="103">
        <v>100</v>
      </c>
      <c r="J22" s="29"/>
      <c r="K22" s="29"/>
      <c r="L22" s="103">
        <v>100</v>
      </c>
    </row>
    <row r="23" spans="1:12" ht="16.5">
      <c r="A23" s="37" t="s">
        <v>166</v>
      </c>
      <c r="B23" s="6" t="s">
        <v>16</v>
      </c>
      <c r="C23" s="6"/>
      <c r="D23" s="23"/>
      <c r="E23" s="23"/>
      <c r="F23" s="88">
        <v>2.9</v>
      </c>
      <c r="G23" s="29"/>
      <c r="H23" s="29"/>
      <c r="I23" s="103">
        <v>3.1</v>
      </c>
      <c r="J23" s="29"/>
      <c r="K23" s="29"/>
      <c r="L23" s="103">
        <v>3.1</v>
      </c>
    </row>
    <row r="24" spans="1:12" ht="16.5">
      <c r="A24" s="37" t="s">
        <v>133</v>
      </c>
      <c r="B24" s="6" t="s">
        <v>16</v>
      </c>
      <c r="C24" s="6"/>
      <c r="D24" s="23"/>
      <c r="E24" s="23"/>
      <c r="F24" s="88">
        <v>11.5</v>
      </c>
      <c r="G24" s="29"/>
      <c r="H24" s="29"/>
      <c r="I24" s="103"/>
      <c r="J24" s="29"/>
      <c r="K24" s="29"/>
      <c r="L24" s="103"/>
    </row>
    <row r="25" spans="1:12" ht="16.5">
      <c r="A25" s="15" t="s">
        <v>67</v>
      </c>
      <c r="B25" s="6" t="s">
        <v>16</v>
      </c>
      <c r="C25" s="6"/>
      <c r="D25" s="23"/>
      <c r="E25" s="23"/>
      <c r="F25" s="88">
        <v>15.2</v>
      </c>
      <c r="G25" s="29"/>
      <c r="H25" s="29"/>
      <c r="I25" s="103">
        <v>15.9</v>
      </c>
      <c r="J25" s="29"/>
      <c r="K25" s="29"/>
      <c r="L25" s="103">
        <v>16.7</v>
      </c>
    </row>
    <row r="26" spans="1:12" ht="16.5">
      <c r="A26" s="14" t="s">
        <v>33</v>
      </c>
      <c r="B26" s="6" t="s">
        <v>16</v>
      </c>
      <c r="C26" s="6"/>
      <c r="D26" s="23"/>
      <c r="E26" s="23"/>
      <c r="F26" s="88">
        <f>3.64-0.88</f>
        <v>2.7600000000000002</v>
      </c>
      <c r="G26" s="29"/>
      <c r="H26" s="29"/>
      <c r="I26" s="103">
        <v>10</v>
      </c>
      <c r="J26" s="29"/>
      <c r="K26" s="29"/>
      <c r="L26" s="103">
        <v>10</v>
      </c>
    </row>
    <row r="27" spans="1:12" ht="16.5">
      <c r="A27" s="16" t="s">
        <v>34</v>
      </c>
      <c r="B27" s="6" t="s">
        <v>16</v>
      </c>
      <c r="C27" s="6"/>
      <c r="D27" s="23"/>
      <c r="E27" s="23"/>
      <c r="F27" s="88">
        <f>7.3-1.5</f>
        <v>5.8</v>
      </c>
      <c r="G27" s="29"/>
      <c r="H27" s="29"/>
      <c r="I27" s="103">
        <v>10</v>
      </c>
      <c r="J27" s="29"/>
      <c r="K27" s="29"/>
      <c r="L27" s="103">
        <v>10</v>
      </c>
    </row>
    <row r="28" spans="1:12" ht="16.5">
      <c r="A28" s="16" t="s">
        <v>128</v>
      </c>
      <c r="B28" s="6" t="s">
        <v>16</v>
      </c>
      <c r="C28" s="6"/>
      <c r="D28" s="23"/>
      <c r="E28" s="23"/>
      <c r="F28" s="88">
        <f>7.5-1.61</f>
        <v>5.89</v>
      </c>
      <c r="G28" s="29"/>
      <c r="H28" s="29"/>
      <c r="I28" s="103">
        <v>10</v>
      </c>
      <c r="J28" s="29"/>
      <c r="K28" s="29"/>
      <c r="L28" s="103">
        <v>10</v>
      </c>
    </row>
    <row r="29" spans="1:12" ht="16.5">
      <c r="A29" s="16" t="s">
        <v>120</v>
      </c>
      <c r="B29" s="6" t="s">
        <v>16</v>
      </c>
      <c r="C29" s="6"/>
      <c r="D29" s="23"/>
      <c r="E29" s="23"/>
      <c r="F29" s="88">
        <v>2</v>
      </c>
      <c r="G29" s="29"/>
      <c r="H29" s="29"/>
      <c r="I29" s="103">
        <v>2</v>
      </c>
      <c r="J29" s="29"/>
      <c r="K29" s="29"/>
      <c r="L29" s="103">
        <v>2</v>
      </c>
    </row>
    <row r="30" spans="1:12" ht="15" customHeight="1">
      <c r="A30" s="14" t="s">
        <v>35</v>
      </c>
      <c r="B30" s="6" t="s">
        <v>16</v>
      </c>
      <c r="C30" s="6"/>
      <c r="D30" s="23"/>
      <c r="E30" s="23"/>
      <c r="F30" s="88">
        <v>1</v>
      </c>
      <c r="G30" s="29"/>
      <c r="H30" s="29"/>
      <c r="I30" s="103">
        <v>12.6</v>
      </c>
      <c r="J30" s="29"/>
      <c r="K30" s="29"/>
      <c r="L30" s="103">
        <v>13.2</v>
      </c>
    </row>
    <row r="31" spans="1:12" ht="16.5">
      <c r="A31" s="14" t="s">
        <v>15</v>
      </c>
      <c r="B31" s="6" t="s">
        <v>16</v>
      </c>
      <c r="C31" s="6"/>
      <c r="D31" s="23"/>
      <c r="E31" s="23"/>
      <c r="F31" s="88">
        <v>3</v>
      </c>
      <c r="G31" s="29"/>
      <c r="H31" s="29"/>
      <c r="I31" s="103">
        <v>3.15</v>
      </c>
      <c r="J31" s="29"/>
      <c r="K31" s="29"/>
      <c r="L31" s="103">
        <v>3.15</v>
      </c>
    </row>
    <row r="32" spans="1:12" ht="16.5">
      <c r="A32" s="14" t="s">
        <v>129</v>
      </c>
      <c r="B32" s="6" t="s">
        <v>16</v>
      </c>
      <c r="C32" s="6"/>
      <c r="D32" s="23"/>
      <c r="E32" s="23"/>
      <c r="F32" s="88">
        <v>0</v>
      </c>
      <c r="G32" s="29"/>
      <c r="H32" s="29"/>
      <c r="I32" s="103">
        <v>2.5</v>
      </c>
      <c r="J32" s="29"/>
      <c r="K32" s="29"/>
      <c r="L32" s="103">
        <v>2.5</v>
      </c>
    </row>
    <row r="33" spans="1:12" ht="16.5">
      <c r="A33" s="14" t="s">
        <v>36</v>
      </c>
      <c r="B33" s="6" t="s">
        <v>16</v>
      </c>
      <c r="C33" s="6"/>
      <c r="D33" s="23"/>
      <c r="E33" s="23"/>
      <c r="F33" s="88">
        <f>21.25-2.35</f>
        <v>18.9</v>
      </c>
      <c r="G33" s="29"/>
      <c r="H33" s="29"/>
      <c r="I33" s="103">
        <v>22.52</v>
      </c>
      <c r="J33" s="29"/>
      <c r="K33" s="29"/>
      <c r="L33" s="103">
        <v>22.52</v>
      </c>
    </row>
    <row r="34" spans="1:12" ht="17.25" customHeight="1">
      <c r="A34" s="14" t="s">
        <v>84</v>
      </c>
      <c r="B34" s="6" t="s">
        <v>16</v>
      </c>
      <c r="C34" s="6"/>
      <c r="D34" s="23"/>
      <c r="E34" s="23"/>
      <c r="F34" s="88">
        <v>6.42</v>
      </c>
      <c r="G34" s="29"/>
      <c r="H34" s="29"/>
      <c r="I34" s="103">
        <v>6.8</v>
      </c>
      <c r="J34" s="29"/>
      <c r="K34" s="29"/>
      <c r="L34" s="103">
        <v>6.8</v>
      </c>
    </row>
    <row r="35" spans="1:12" ht="17.25" customHeight="1">
      <c r="A35" s="14" t="s">
        <v>37</v>
      </c>
      <c r="B35" s="6" t="s">
        <v>16</v>
      </c>
      <c r="C35" s="6"/>
      <c r="D35" s="23"/>
      <c r="E35" s="23"/>
      <c r="F35" s="88">
        <f>15-10</f>
        <v>5</v>
      </c>
      <c r="G35" s="29"/>
      <c r="H35" s="29"/>
      <c r="I35" s="103">
        <v>15</v>
      </c>
      <c r="J35" s="29"/>
      <c r="K35" s="29"/>
      <c r="L35" s="103">
        <v>15</v>
      </c>
    </row>
    <row r="36" spans="1:12" ht="19.5" customHeight="1">
      <c r="A36" s="14" t="s">
        <v>63</v>
      </c>
      <c r="B36" s="6" t="s">
        <v>16</v>
      </c>
      <c r="C36" s="6"/>
      <c r="D36" s="23"/>
      <c r="E36" s="23"/>
      <c r="F36" s="88">
        <v>31.75</v>
      </c>
      <c r="G36" s="29"/>
      <c r="H36" s="29"/>
      <c r="I36" s="103">
        <v>33.3</v>
      </c>
      <c r="J36" s="29"/>
      <c r="K36" s="29"/>
      <c r="L36" s="103">
        <v>35</v>
      </c>
    </row>
    <row r="37" spans="1:12" ht="16.5">
      <c r="A37" s="14" t="s">
        <v>87</v>
      </c>
      <c r="B37" s="6" t="s">
        <v>16</v>
      </c>
      <c r="C37" s="6"/>
      <c r="D37" s="23"/>
      <c r="E37" s="23"/>
      <c r="F37" s="88">
        <f>8-2.54</f>
        <v>5.46</v>
      </c>
      <c r="G37" s="29"/>
      <c r="H37" s="29"/>
      <c r="I37" s="103">
        <v>11.55</v>
      </c>
      <c r="J37" s="29"/>
      <c r="K37" s="29"/>
      <c r="L37" s="103">
        <v>12.2</v>
      </c>
    </row>
    <row r="38" spans="1:12" ht="16.5">
      <c r="A38" s="14" t="s">
        <v>192</v>
      </c>
      <c r="B38" s="6" t="s">
        <v>17</v>
      </c>
      <c r="C38" s="6"/>
      <c r="D38" s="23"/>
      <c r="E38" s="23"/>
      <c r="F38" s="88">
        <v>0.36</v>
      </c>
      <c r="G38" s="29"/>
      <c r="H38" s="29"/>
      <c r="I38" s="103"/>
      <c r="J38" s="29"/>
      <c r="K38" s="29"/>
      <c r="L38" s="103"/>
    </row>
    <row r="39" spans="1:12" ht="16.5">
      <c r="A39" s="14" t="s">
        <v>130</v>
      </c>
      <c r="B39" s="6" t="s">
        <v>17</v>
      </c>
      <c r="C39" s="6"/>
      <c r="D39" s="23"/>
      <c r="E39" s="23"/>
      <c r="F39" s="88">
        <v>0</v>
      </c>
      <c r="G39" s="29"/>
      <c r="H39" s="29"/>
      <c r="I39" s="103">
        <v>10</v>
      </c>
      <c r="J39" s="29"/>
      <c r="K39" s="29"/>
      <c r="L39" s="103">
        <v>10</v>
      </c>
    </row>
    <row r="40" spans="1:12" s="41" customFormat="1" ht="16.5">
      <c r="A40" s="14" t="s">
        <v>38</v>
      </c>
      <c r="B40" s="6" t="s">
        <v>18</v>
      </c>
      <c r="C40" s="6" t="s">
        <v>57</v>
      </c>
      <c r="D40" s="23">
        <v>316</v>
      </c>
      <c r="E40" s="23">
        <v>60</v>
      </c>
      <c r="F40" s="88">
        <v>28.44</v>
      </c>
      <c r="G40" s="29">
        <v>322</v>
      </c>
      <c r="H40" s="29">
        <v>62</v>
      </c>
      <c r="I40" s="103">
        <v>20</v>
      </c>
      <c r="J40" s="29">
        <v>322</v>
      </c>
      <c r="K40" s="29">
        <v>65</v>
      </c>
      <c r="L40" s="103">
        <v>20.9</v>
      </c>
    </row>
    <row r="41" spans="1:12" s="41" customFormat="1" ht="16.5">
      <c r="A41" s="14" t="s">
        <v>39</v>
      </c>
      <c r="B41" s="6" t="s">
        <v>18</v>
      </c>
      <c r="C41" s="6" t="s">
        <v>56</v>
      </c>
      <c r="D41" s="23">
        <v>173</v>
      </c>
      <c r="E41" s="23">
        <v>6.1</v>
      </c>
      <c r="F41" s="88">
        <v>1.06</v>
      </c>
      <c r="G41" s="29">
        <v>176</v>
      </c>
      <c r="H41" s="29">
        <v>6.3</v>
      </c>
      <c r="I41" s="103">
        <v>1.11</v>
      </c>
      <c r="J41" s="29">
        <v>178</v>
      </c>
      <c r="K41" s="29">
        <v>6.5</v>
      </c>
      <c r="L41" s="103">
        <v>1.16</v>
      </c>
    </row>
    <row r="42" spans="1:12" s="41" customFormat="1" ht="15" customHeight="1">
      <c r="A42" s="14" t="s">
        <v>40</v>
      </c>
      <c r="B42" s="6" t="s">
        <v>18</v>
      </c>
      <c r="C42" s="6" t="s">
        <v>56</v>
      </c>
      <c r="D42" s="23">
        <v>175</v>
      </c>
      <c r="E42" s="23">
        <v>4</v>
      </c>
      <c r="F42" s="88">
        <v>0.7</v>
      </c>
      <c r="G42" s="29">
        <v>162</v>
      </c>
      <c r="H42" s="29">
        <v>4.5</v>
      </c>
      <c r="I42" s="103">
        <v>0.73</v>
      </c>
      <c r="J42" s="29">
        <v>154</v>
      </c>
      <c r="K42" s="29">
        <v>5</v>
      </c>
      <c r="L42" s="103">
        <v>0.77</v>
      </c>
    </row>
    <row r="43" spans="1:12" s="41" customFormat="1" ht="16.5">
      <c r="A43" s="14" t="s">
        <v>58</v>
      </c>
      <c r="B43" s="6" t="s">
        <v>18</v>
      </c>
      <c r="C43" s="6" t="s">
        <v>112</v>
      </c>
      <c r="D43" s="23">
        <v>10</v>
      </c>
      <c r="E43" s="23">
        <v>25</v>
      </c>
      <c r="F43" s="88">
        <v>0.25</v>
      </c>
      <c r="G43" s="29">
        <v>10</v>
      </c>
      <c r="H43" s="29">
        <v>26</v>
      </c>
      <c r="I43" s="103">
        <v>0.26</v>
      </c>
      <c r="J43" s="29">
        <v>10</v>
      </c>
      <c r="K43" s="29">
        <v>27</v>
      </c>
      <c r="L43" s="103">
        <v>0.27</v>
      </c>
    </row>
    <row r="44" spans="1:12" s="41" customFormat="1" ht="16.5">
      <c r="A44" s="14" t="s">
        <v>131</v>
      </c>
      <c r="B44" s="6" t="s">
        <v>18</v>
      </c>
      <c r="C44" s="6" t="s">
        <v>56</v>
      </c>
      <c r="D44" s="23">
        <v>300</v>
      </c>
      <c r="E44" s="23">
        <v>1</v>
      </c>
      <c r="F44" s="88">
        <v>0.3</v>
      </c>
      <c r="G44" s="29">
        <v>281</v>
      </c>
      <c r="H44" s="29">
        <v>1.1</v>
      </c>
      <c r="I44" s="103">
        <v>0.31</v>
      </c>
      <c r="J44" s="29">
        <v>275</v>
      </c>
      <c r="K44" s="29">
        <v>1.2</v>
      </c>
      <c r="L44" s="103">
        <v>0.33</v>
      </c>
    </row>
    <row r="45" spans="1:12" s="41" customFormat="1" ht="16.5">
      <c r="A45" s="14" t="s">
        <v>41</v>
      </c>
      <c r="B45" s="6" t="s">
        <v>18</v>
      </c>
      <c r="C45" s="6" t="s">
        <v>56</v>
      </c>
      <c r="D45" s="23">
        <v>5</v>
      </c>
      <c r="E45" s="23">
        <v>36</v>
      </c>
      <c r="F45" s="88">
        <v>0.18</v>
      </c>
      <c r="G45" s="29">
        <v>5</v>
      </c>
      <c r="H45" s="29">
        <v>38</v>
      </c>
      <c r="I45" s="103">
        <v>0.19</v>
      </c>
      <c r="J45" s="29">
        <v>5</v>
      </c>
      <c r="K45" s="29">
        <v>40</v>
      </c>
      <c r="L45" s="103">
        <v>0.2</v>
      </c>
    </row>
    <row r="46" spans="1:12" s="41" customFormat="1" ht="16.5">
      <c r="A46" s="14" t="s">
        <v>42</v>
      </c>
      <c r="B46" s="6" t="s">
        <v>18</v>
      </c>
      <c r="C46" s="6" t="s">
        <v>56</v>
      </c>
      <c r="D46" s="23">
        <v>20</v>
      </c>
      <c r="E46" s="23">
        <v>22.5</v>
      </c>
      <c r="F46" s="88">
        <v>0.45</v>
      </c>
      <c r="G46" s="29">
        <v>18</v>
      </c>
      <c r="H46" s="29">
        <v>25</v>
      </c>
      <c r="I46" s="103">
        <v>0.47</v>
      </c>
      <c r="J46" s="29">
        <v>19</v>
      </c>
      <c r="K46" s="29">
        <v>25</v>
      </c>
      <c r="L46" s="103">
        <v>0.49</v>
      </c>
    </row>
    <row r="47" spans="1:12" s="41" customFormat="1" ht="16.5">
      <c r="A47" s="14" t="s">
        <v>43</v>
      </c>
      <c r="B47" s="6" t="s">
        <v>18</v>
      </c>
      <c r="C47" s="6" t="s">
        <v>56</v>
      </c>
      <c r="D47" s="23">
        <v>50</v>
      </c>
      <c r="E47" s="23">
        <v>8</v>
      </c>
      <c r="F47" s="88">
        <v>0.4</v>
      </c>
      <c r="G47" s="29">
        <v>42</v>
      </c>
      <c r="H47" s="29">
        <v>10</v>
      </c>
      <c r="I47" s="103">
        <v>0.42</v>
      </c>
      <c r="J47" s="29">
        <v>29</v>
      </c>
      <c r="K47" s="29">
        <v>15</v>
      </c>
      <c r="L47" s="103">
        <v>0.44</v>
      </c>
    </row>
    <row r="48" spans="1:12" s="41" customFormat="1" ht="16.5">
      <c r="A48" s="14" t="s">
        <v>55</v>
      </c>
      <c r="B48" s="6" t="s">
        <v>18</v>
      </c>
      <c r="C48" s="6" t="s">
        <v>56</v>
      </c>
      <c r="D48" s="23">
        <v>100</v>
      </c>
      <c r="E48" s="23">
        <v>3</v>
      </c>
      <c r="F48" s="88">
        <v>0.3</v>
      </c>
      <c r="G48" s="29">
        <v>77</v>
      </c>
      <c r="H48" s="29">
        <v>4</v>
      </c>
      <c r="I48" s="103">
        <v>0.31</v>
      </c>
      <c r="J48" s="29">
        <v>64</v>
      </c>
      <c r="K48" s="29">
        <v>5</v>
      </c>
      <c r="L48" s="103">
        <v>0.32</v>
      </c>
    </row>
    <row r="49" spans="1:12" s="41" customFormat="1" ht="16.5">
      <c r="A49" s="14" t="s">
        <v>44</v>
      </c>
      <c r="B49" s="6" t="s">
        <v>18</v>
      </c>
      <c r="C49" s="6" t="s">
        <v>56</v>
      </c>
      <c r="D49" s="23">
        <v>10</v>
      </c>
      <c r="E49" s="23">
        <v>15</v>
      </c>
      <c r="F49" s="88">
        <v>0.15</v>
      </c>
      <c r="G49" s="29">
        <v>10</v>
      </c>
      <c r="H49" s="29">
        <v>16</v>
      </c>
      <c r="I49" s="103">
        <v>0.16</v>
      </c>
      <c r="J49" s="29">
        <v>10</v>
      </c>
      <c r="K49" s="29">
        <v>16</v>
      </c>
      <c r="L49" s="103">
        <v>0.17</v>
      </c>
    </row>
    <row r="50" spans="1:12" s="41" customFormat="1" ht="16.5">
      <c r="A50" s="14" t="s">
        <v>45</v>
      </c>
      <c r="B50" s="6" t="s">
        <v>18</v>
      </c>
      <c r="C50" s="6" t="s">
        <v>56</v>
      </c>
      <c r="D50" s="23">
        <v>12</v>
      </c>
      <c r="E50" s="23">
        <v>15</v>
      </c>
      <c r="F50" s="88">
        <v>0.18</v>
      </c>
      <c r="G50" s="29">
        <v>12</v>
      </c>
      <c r="H50" s="29">
        <v>15</v>
      </c>
      <c r="I50" s="103">
        <v>0.19</v>
      </c>
      <c r="J50" s="29">
        <v>13</v>
      </c>
      <c r="K50" s="29">
        <v>15</v>
      </c>
      <c r="L50" s="103">
        <v>0.2</v>
      </c>
    </row>
    <row r="51" spans="1:12" s="41" customFormat="1" ht="16.5">
      <c r="A51" s="14" t="s">
        <v>132</v>
      </c>
      <c r="B51" s="6" t="s">
        <v>18</v>
      </c>
      <c r="C51" s="6" t="s">
        <v>112</v>
      </c>
      <c r="D51" s="23">
        <v>80</v>
      </c>
      <c r="E51" s="23">
        <v>12</v>
      </c>
      <c r="F51" s="88">
        <v>0.96</v>
      </c>
      <c r="G51" s="29">
        <v>77</v>
      </c>
      <c r="H51" s="29">
        <v>13</v>
      </c>
      <c r="I51" s="103">
        <v>1</v>
      </c>
      <c r="J51" s="29">
        <v>78</v>
      </c>
      <c r="K51" s="29">
        <v>14</v>
      </c>
      <c r="L51" s="103">
        <v>1.1</v>
      </c>
    </row>
    <row r="52" spans="1:12" s="41" customFormat="1" ht="16.5">
      <c r="A52" s="14" t="s">
        <v>46</v>
      </c>
      <c r="B52" s="6" t="s">
        <v>18</v>
      </c>
      <c r="C52" s="6" t="s">
        <v>56</v>
      </c>
      <c r="D52" s="23">
        <v>37</v>
      </c>
      <c r="E52" s="23">
        <v>20</v>
      </c>
      <c r="F52" s="88">
        <f>0.75-0.2</f>
        <v>0.55</v>
      </c>
      <c r="G52" s="29">
        <v>39</v>
      </c>
      <c r="H52" s="29">
        <v>20</v>
      </c>
      <c r="I52" s="103">
        <v>0.78</v>
      </c>
      <c r="J52" s="29">
        <v>41</v>
      </c>
      <c r="K52" s="29">
        <v>20</v>
      </c>
      <c r="L52" s="103">
        <v>0.82</v>
      </c>
    </row>
    <row r="53" spans="1:12" s="41" customFormat="1" ht="16.5">
      <c r="A53" s="14" t="s">
        <v>47</v>
      </c>
      <c r="B53" s="6" t="s">
        <v>18</v>
      </c>
      <c r="C53" s="6" t="s">
        <v>56</v>
      </c>
      <c r="D53" s="23">
        <v>9</v>
      </c>
      <c r="E53" s="23">
        <v>100</v>
      </c>
      <c r="F53" s="88">
        <f>0.9-0.5</f>
        <v>0.4</v>
      </c>
      <c r="G53" s="29">
        <v>7</v>
      </c>
      <c r="H53" s="29">
        <v>120</v>
      </c>
      <c r="I53" s="103">
        <v>0.94</v>
      </c>
      <c r="J53" s="29">
        <v>8</v>
      </c>
      <c r="K53" s="29">
        <v>122</v>
      </c>
      <c r="L53" s="103">
        <v>0.99</v>
      </c>
    </row>
    <row r="54" spans="1:12" s="41" customFormat="1" ht="16.5">
      <c r="A54" s="14" t="s">
        <v>83</v>
      </c>
      <c r="B54" s="6" t="s">
        <v>18</v>
      </c>
      <c r="C54" s="6" t="s">
        <v>56</v>
      </c>
      <c r="D54" s="23">
        <v>10</v>
      </c>
      <c r="E54" s="23">
        <v>35</v>
      </c>
      <c r="F54" s="88">
        <f>0.35-0.1</f>
        <v>0.24999999999999997</v>
      </c>
      <c r="G54" s="29">
        <v>10</v>
      </c>
      <c r="H54" s="29">
        <v>36</v>
      </c>
      <c r="I54" s="103">
        <v>0.36</v>
      </c>
      <c r="J54" s="29">
        <v>10</v>
      </c>
      <c r="K54" s="29">
        <v>38</v>
      </c>
      <c r="L54" s="103">
        <v>0.38</v>
      </c>
    </row>
    <row r="55" spans="1:12" s="41" customFormat="1" ht="16.5">
      <c r="A55" s="14" t="s">
        <v>68</v>
      </c>
      <c r="B55" s="6" t="s">
        <v>18</v>
      </c>
      <c r="C55" s="6" t="s">
        <v>56</v>
      </c>
      <c r="D55" s="23">
        <v>20</v>
      </c>
      <c r="E55" s="23">
        <v>12.5</v>
      </c>
      <c r="F55" s="88">
        <v>0.25</v>
      </c>
      <c r="G55" s="29">
        <v>20</v>
      </c>
      <c r="H55" s="29">
        <v>12.7</v>
      </c>
      <c r="I55" s="103">
        <v>0.26</v>
      </c>
      <c r="J55" s="29">
        <v>20</v>
      </c>
      <c r="K55" s="29">
        <v>13</v>
      </c>
      <c r="L55" s="103">
        <v>0.27</v>
      </c>
    </row>
    <row r="56" spans="1:12" s="41" customFormat="1" ht="16.5">
      <c r="A56" s="14" t="s">
        <v>69</v>
      </c>
      <c r="B56" s="6" t="s">
        <v>18</v>
      </c>
      <c r="C56" s="6"/>
      <c r="D56" s="23">
        <v>1</v>
      </c>
      <c r="E56" s="23">
        <v>2800</v>
      </c>
      <c r="F56" s="88">
        <v>2.8</v>
      </c>
      <c r="G56" s="29">
        <v>1</v>
      </c>
      <c r="H56" s="29">
        <v>2900</v>
      </c>
      <c r="I56" s="103">
        <v>2.9</v>
      </c>
      <c r="J56" s="29">
        <v>1</v>
      </c>
      <c r="K56" s="29">
        <v>3100</v>
      </c>
      <c r="L56" s="103">
        <v>3.1</v>
      </c>
    </row>
    <row r="57" spans="1:12" s="41" customFormat="1" ht="16.5">
      <c r="A57" s="14" t="s">
        <v>70</v>
      </c>
      <c r="B57" s="6" t="s">
        <v>18</v>
      </c>
      <c r="C57" s="6" t="s">
        <v>56</v>
      </c>
      <c r="D57" s="23">
        <v>15</v>
      </c>
      <c r="E57" s="23">
        <v>60</v>
      </c>
      <c r="F57" s="88">
        <v>0.9</v>
      </c>
      <c r="G57" s="29">
        <v>15</v>
      </c>
      <c r="H57" s="29">
        <v>60</v>
      </c>
      <c r="I57" s="103">
        <v>0.94</v>
      </c>
      <c r="J57" s="29">
        <v>16</v>
      </c>
      <c r="K57" s="29">
        <v>65</v>
      </c>
      <c r="L57" s="103">
        <v>0.98</v>
      </c>
    </row>
    <row r="58" spans="1:12" s="41" customFormat="1" ht="16.5">
      <c r="A58" s="14" t="s">
        <v>71</v>
      </c>
      <c r="B58" s="6" t="s">
        <v>18</v>
      </c>
      <c r="C58" s="6" t="s">
        <v>56</v>
      </c>
      <c r="D58" s="23">
        <v>30</v>
      </c>
      <c r="E58" s="23">
        <v>20</v>
      </c>
      <c r="F58" s="88">
        <v>0.6</v>
      </c>
      <c r="G58" s="29">
        <v>28</v>
      </c>
      <c r="H58" s="29">
        <v>22</v>
      </c>
      <c r="I58" s="103">
        <v>0.63</v>
      </c>
      <c r="J58" s="29">
        <v>28</v>
      </c>
      <c r="K58" s="29">
        <v>23</v>
      </c>
      <c r="L58" s="103">
        <v>0.66</v>
      </c>
    </row>
    <row r="59" spans="1:12" s="41" customFormat="1" ht="16.5">
      <c r="A59" s="14" t="s">
        <v>72</v>
      </c>
      <c r="B59" s="6" t="s">
        <v>18</v>
      </c>
      <c r="C59" s="6" t="s">
        <v>56</v>
      </c>
      <c r="D59" s="23">
        <v>12</v>
      </c>
      <c r="E59" s="23">
        <v>30</v>
      </c>
      <c r="F59" s="88">
        <v>0.36</v>
      </c>
      <c r="G59" s="29">
        <v>11</v>
      </c>
      <c r="H59" s="29">
        <v>32</v>
      </c>
      <c r="I59" s="103">
        <v>0.38</v>
      </c>
      <c r="J59" s="29">
        <v>11</v>
      </c>
      <c r="K59" s="29">
        <v>35</v>
      </c>
      <c r="L59" s="103">
        <v>0.4</v>
      </c>
    </row>
    <row r="60" spans="1:12" s="41" customFormat="1" ht="16.5">
      <c r="A60" s="14" t="s">
        <v>73</v>
      </c>
      <c r="B60" s="6" t="s">
        <v>18</v>
      </c>
      <c r="C60" s="6" t="s">
        <v>56</v>
      </c>
      <c r="D60" s="23">
        <v>3</v>
      </c>
      <c r="E60" s="23">
        <v>215</v>
      </c>
      <c r="F60" s="88">
        <v>0.69</v>
      </c>
      <c r="G60" s="29">
        <v>3</v>
      </c>
      <c r="H60" s="29">
        <v>220</v>
      </c>
      <c r="I60" s="103">
        <v>0.72</v>
      </c>
      <c r="J60" s="29">
        <v>3</v>
      </c>
      <c r="K60" s="29">
        <v>222</v>
      </c>
      <c r="L60" s="103">
        <v>0.76</v>
      </c>
    </row>
    <row r="61" spans="1:12" s="41" customFormat="1" ht="16.5">
      <c r="A61" s="14" t="s">
        <v>74</v>
      </c>
      <c r="B61" s="6" t="s">
        <v>18</v>
      </c>
      <c r="C61" s="6" t="s">
        <v>56</v>
      </c>
      <c r="D61" s="23">
        <v>6</v>
      </c>
      <c r="E61" s="23">
        <v>133</v>
      </c>
      <c r="F61" s="88">
        <v>0.84</v>
      </c>
      <c r="G61" s="29">
        <v>6</v>
      </c>
      <c r="H61" s="29">
        <v>133</v>
      </c>
      <c r="I61" s="103">
        <v>0.88</v>
      </c>
      <c r="J61" s="29">
        <v>6</v>
      </c>
      <c r="K61" s="29">
        <v>135</v>
      </c>
      <c r="L61" s="103">
        <v>0.92</v>
      </c>
    </row>
    <row r="62" spans="1:12" s="41" customFormat="1" ht="16.5">
      <c r="A62" s="14" t="s">
        <v>75</v>
      </c>
      <c r="B62" s="6" t="s">
        <v>18</v>
      </c>
      <c r="C62" s="6" t="s">
        <v>57</v>
      </c>
      <c r="D62" s="23">
        <v>0.5</v>
      </c>
      <c r="E62" s="23">
        <v>300</v>
      </c>
      <c r="F62" s="88">
        <v>0.15</v>
      </c>
      <c r="G62" s="29">
        <v>0.5</v>
      </c>
      <c r="H62" s="29">
        <v>310</v>
      </c>
      <c r="I62" s="103">
        <v>0.16</v>
      </c>
      <c r="J62" s="29">
        <v>0.5</v>
      </c>
      <c r="K62" s="29">
        <v>310</v>
      </c>
      <c r="L62" s="103">
        <v>0.17</v>
      </c>
    </row>
    <row r="63" spans="1:12" s="41" customFormat="1" ht="16.5">
      <c r="A63" s="14" t="s">
        <v>76</v>
      </c>
      <c r="B63" s="6" t="s">
        <v>18</v>
      </c>
      <c r="C63" s="6" t="s">
        <v>57</v>
      </c>
      <c r="D63" s="23">
        <v>2</v>
      </c>
      <c r="E63" s="23">
        <v>140</v>
      </c>
      <c r="F63" s="88">
        <v>0.28</v>
      </c>
      <c r="G63" s="29">
        <v>2</v>
      </c>
      <c r="H63" s="29">
        <v>142</v>
      </c>
      <c r="I63" s="103">
        <v>0.29</v>
      </c>
      <c r="J63" s="29">
        <v>2</v>
      </c>
      <c r="K63" s="29">
        <v>145</v>
      </c>
      <c r="L63" s="103">
        <v>0.31</v>
      </c>
    </row>
    <row r="64" spans="1:12" s="41" customFormat="1" ht="16.5">
      <c r="A64" s="14" t="s">
        <v>77</v>
      </c>
      <c r="B64" s="6" t="s">
        <v>18</v>
      </c>
      <c r="C64" s="6" t="s">
        <v>57</v>
      </c>
      <c r="D64" s="23">
        <v>1</v>
      </c>
      <c r="E64" s="23">
        <v>200</v>
      </c>
      <c r="F64" s="88">
        <v>0.2</v>
      </c>
      <c r="G64" s="29">
        <v>1</v>
      </c>
      <c r="H64" s="29">
        <v>210</v>
      </c>
      <c r="I64" s="103">
        <v>0.21</v>
      </c>
      <c r="J64" s="29">
        <v>1</v>
      </c>
      <c r="K64" s="29">
        <v>220</v>
      </c>
      <c r="L64" s="103">
        <v>0.22</v>
      </c>
    </row>
    <row r="65" spans="1:12" s="41" customFormat="1" ht="16.5">
      <c r="A65" s="14" t="s">
        <v>78</v>
      </c>
      <c r="B65" s="6" t="s">
        <v>18</v>
      </c>
      <c r="C65" s="6" t="s">
        <v>57</v>
      </c>
      <c r="D65" s="23">
        <v>2</v>
      </c>
      <c r="E65" s="23">
        <v>90</v>
      </c>
      <c r="F65" s="88">
        <v>0.18</v>
      </c>
      <c r="G65" s="29">
        <v>2</v>
      </c>
      <c r="H65" s="29">
        <v>90</v>
      </c>
      <c r="I65" s="103">
        <v>0.19</v>
      </c>
      <c r="J65" s="29">
        <v>2</v>
      </c>
      <c r="K65" s="29">
        <v>90</v>
      </c>
      <c r="L65" s="103">
        <v>0.2</v>
      </c>
    </row>
    <row r="66" spans="1:12" s="41" customFormat="1" ht="16.5">
      <c r="A66" s="14" t="s">
        <v>79</v>
      </c>
      <c r="B66" s="6" t="s">
        <v>18</v>
      </c>
      <c r="C66" s="6" t="s">
        <v>57</v>
      </c>
      <c r="D66" s="23">
        <v>2</v>
      </c>
      <c r="E66" s="23">
        <v>80</v>
      </c>
      <c r="F66" s="88">
        <v>0.16</v>
      </c>
      <c r="G66" s="29">
        <v>2</v>
      </c>
      <c r="H66" s="29">
        <v>80</v>
      </c>
      <c r="I66" s="103">
        <v>0.17</v>
      </c>
      <c r="J66" s="29">
        <v>2</v>
      </c>
      <c r="K66" s="29">
        <v>80</v>
      </c>
      <c r="L66" s="103">
        <v>0.18</v>
      </c>
    </row>
    <row r="67" spans="1:12" s="41" customFormat="1" ht="16.5">
      <c r="A67" s="14" t="s">
        <v>80</v>
      </c>
      <c r="B67" s="6" t="s">
        <v>18</v>
      </c>
      <c r="C67" s="6" t="s">
        <v>56</v>
      </c>
      <c r="D67" s="23">
        <v>15</v>
      </c>
      <c r="E67" s="23">
        <v>6</v>
      </c>
      <c r="F67" s="88">
        <v>0.09</v>
      </c>
      <c r="G67" s="29">
        <v>16</v>
      </c>
      <c r="H67" s="29">
        <v>6</v>
      </c>
      <c r="I67" s="103">
        <v>0.1</v>
      </c>
      <c r="J67" s="29">
        <v>16</v>
      </c>
      <c r="K67" s="29">
        <v>6</v>
      </c>
      <c r="L67" s="103">
        <v>0.1</v>
      </c>
    </row>
    <row r="68" spans="1:12" s="41" customFormat="1" ht="16.5">
      <c r="A68" s="14" t="s">
        <v>81</v>
      </c>
      <c r="B68" s="6" t="s">
        <v>18</v>
      </c>
      <c r="C68" s="6"/>
      <c r="D68" s="23"/>
      <c r="E68" s="23"/>
      <c r="F68" s="88">
        <f>2.5-0.5</f>
        <v>2</v>
      </c>
      <c r="G68" s="29"/>
      <c r="H68" s="29"/>
      <c r="I68" s="103">
        <v>2.6</v>
      </c>
      <c r="J68" s="29"/>
      <c r="K68" s="29"/>
      <c r="L68" s="103">
        <v>2.8</v>
      </c>
    </row>
    <row r="69" spans="1:12" s="41" customFormat="1" ht="16.5">
      <c r="A69" s="14" t="s">
        <v>135</v>
      </c>
      <c r="B69" s="6" t="s">
        <v>18</v>
      </c>
      <c r="C69" s="6"/>
      <c r="D69" s="23"/>
      <c r="E69" s="23"/>
      <c r="F69" s="88">
        <v>4.62</v>
      </c>
      <c r="G69" s="29"/>
      <c r="H69" s="29"/>
      <c r="I69" s="103">
        <v>4.85</v>
      </c>
      <c r="J69" s="29"/>
      <c r="K69" s="29"/>
      <c r="L69" s="103">
        <v>0</v>
      </c>
    </row>
    <row r="70" spans="1:12" s="41" customFormat="1" ht="16.5">
      <c r="A70" s="14" t="s">
        <v>134</v>
      </c>
      <c r="B70" s="6" t="s">
        <v>18</v>
      </c>
      <c r="C70" s="6"/>
      <c r="D70" s="23"/>
      <c r="E70" s="23"/>
      <c r="F70" s="88"/>
      <c r="G70" s="29"/>
      <c r="H70" s="29"/>
      <c r="I70" s="103">
        <v>5.25</v>
      </c>
      <c r="J70" s="29"/>
      <c r="K70" s="29"/>
      <c r="L70" s="103">
        <v>5.51</v>
      </c>
    </row>
    <row r="71" spans="1:12" s="41" customFormat="1" ht="16.5">
      <c r="A71" s="14" t="s">
        <v>48</v>
      </c>
      <c r="B71" s="6" t="s">
        <v>18</v>
      </c>
      <c r="C71" s="6" t="s">
        <v>151</v>
      </c>
      <c r="D71" s="23">
        <v>1.63</v>
      </c>
      <c r="E71" s="23">
        <v>25.7</v>
      </c>
      <c r="F71" s="18">
        <f>81.841+0.46</f>
        <v>82.30099999999999</v>
      </c>
      <c r="G71" s="29">
        <v>2.42</v>
      </c>
      <c r="H71" s="29">
        <v>26.98</v>
      </c>
      <c r="I71" s="103">
        <v>89.5</v>
      </c>
      <c r="J71" s="29">
        <v>2.42</v>
      </c>
      <c r="K71" s="29">
        <v>28.33</v>
      </c>
      <c r="L71" s="103">
        <v>94</v>
      </c>
    </row>
    <row r="72" spans="1:12" s="41" customFormat="1" ht="16.5">
      <c r="A72" s="14" t="s">
        <v>49</v>
      </c>
      <c r="B72" s="6" t="s">
        <v>18</v>
      </c>
      <c r="C72" s="6"/>
      <c r="D72" s="23"/>
      <c r="E72" s="23"/>
      <c r="F72" s="88">
        <v>4</v>
      </c>
      <c r="G72" s="29"/>
      <c r="H72" s="29"/>
      <c r="I72" s="103">
        <v>4.2</v>
      </c>
      <c r="J72" s="29"/>
      <c r="K72" s="29"/>
      <c r="L72" s="103">
        <v>4.4</v>
      </c>
    </row>
    <row r="73" spans="1:12" s="41" customFormat="1" ht="16.5">
      <c r="A73" s="14" t="s">
        <v>123</v>
      </c>
      <c r="B73" s="6" t="s">
        <v>18</v>
      </c>
      <c r="C73" s="6"/>
      <c r="D73" s="23"/>
      <c r="E73" s="23"/>
      <c r="F73" s="88">
        <v>6</v>
      </c>
      <c r="G73" s="29"/>
      <c r="H73" s="29"/>
      <c r="I73" s="103">
        <v>16</v>
      </c>
      <c r="J73" s="29"/>
      <c r="K73" s="29"/>
      <c r="L73" s="103">
        <v>17</v>
      </c>
    </row>
    <row r="74" spans="1:12" s="41" customFormat="1" ht="16.5">
      <c r="A74" s="4" t="s">
        <v>209</v>
      </c>
      <c r="B74" s="6" t="s">
        <v>114</v>
      </c>
      <c r="C74" s="6"/>
      <c r="D74" s="23"/>
      <c r="E74" s="23"/>
      <c r="F74" s="88">
        <v>0.3</v>
      </c>
      <c r="G74" s="29"/>
      <c r="H74" s="29"/>
      <c r="I74" s="103"/>
      <c r="J74" s="29"/>
      <c r="K74" s="29"/>
      <c r="L74" s="103"/>
    </row>
    <row r="75" spans="1:12" s="41" customFormat="1" ht="16.5">
      <c r="A75" s="4"/>
      <c r="B75" s="6"/>
      <c r="C75" s="6"/>
      <c r="D75" s="23"/>
      <c r="E75" s="23"/>
      <c r="F75" s="88">
        <f>SUM(F8:F74)</f>
        <v>494.60999999999984</v>
      </c>
      <c r="G75" s="29"/>
      <c r="H75" s="29"/>
      <c r="I75" s="103">
        <f>SUM(I8:I73)</f>
        <v>766.1600000000001</v>
      </c>
      <c r="J75" s="29"/>
      <c r="K75" s="29"/>
      <c r="L75" s="103">
        <f>SUM(L8:L73)</f>
        <v>798.98</v>
      </c>
    </row>
    <row r="76" spans="1:12" s="41" customFormat="1" ht="50.25" customHeight="1">
      <c r="A76" s="21" t="s">
        <v>178</v>
      </c>
      <c r="B76" s="6"/>
      <c r="C76" s="6"/>
      <c r="D76" s="23"/>
      <c r="E76" s="23"/>
      <c r="F76" s="90">
        <f>F78+F77</f>
        <v>33</v>
      </c>
      <c r="G76" s="31"/>
      <c r="H76" s="31"/>
      <c r="I76" s="105">
        <f>I78</f>
        <v>0</v>
      </c>
      <c r="J76" s="31"/>
      <c r="K76" s="31"/>
      <c r="L76" s="105">
        <f>L78</f>
        <v>0</v>
      </c>
    </row>
    <row r="77" spans="1:12" s="41" customFormat="1" ht="50.25" customHeight="1">
      <c r="A77" s="2" t="s">
        <v>85</v>
      </c>
      <c r="B77" s="6" t="s">
        <v>16</v>
      </c>
      <c r="C77" s="6"/>
      <c r="D77" s="23"/>
      <c r="E77" s="23"/>
      <c r="F77" s="89">
        <v>7</v>
      </c>
      <c r="G77" s="31"/>
      <c r="H77" s="31"/>
      <c r="I77" s="105"/>
      <c r="J77" s="31"/>
      <c r="K77" s="31"/>
      <c r="L77" s="105"/>
    </row>
    <row r="78" spans="1:12" s="41" customFormat="1" ht="31.5">
      <c r="A78" s="2" t="s">
        <v>136</v>
      </c>
      <c r="B78" s="6" t="s">
        <v>16</v>
      </c>
      <c r="C78" s="6"/>
      <c r="D78" s="23"/>
      <c r="E78" s="23"/>
      <c r="F78" s="89">
        <f>13+13</f>
        <v>26</v>
      </c>
      <c r="G78" s="30"/>
      <c r="H78" s="30"/>
      <c r="I78" s="104">
        <v>0</v>
      </c>
      <c r="J78" s="30"/>
      <c r="K78" s="30"/>
      <c r="L78" s="104">
        <v>0</v>
      </c>
    </row>
    <row r="79" spans="1:12" s="41" customFormat="1" ht="18.75">
      <c r="A79" s="110" t="s">
        <v>61</v>
      </c>
      <c r="B79" s="6"/>
      <c r="C79" s="6"/>
      <c r="D79" s="23"/>
      <c r="E79" s="23"/>
      <c r="F79" s="91">
        <f>F80+F81</f>
        <v>13.4</v>
      </c>
      <c r="G79" s="76"/>
      <c r="H79" s="76"/>
      <c r="I79" s="91">
        <f>I80+I81</f>
        <v>13.9</v>
      </c>
      <c r="J79" s="76"/>
      <c r="K79" s="76"/>
      <c r="L79" s="91">
        <f>L80+L81</f>
        <v>14.3</v>
      </c>
    </row>
    <row r="80" spans="1:12" s="41" customFormat="1" ht="18" customHeight="1">
      <c r="A80" s="4" t="s">
        <v>59</v>
      </c>
      <c r="B80" s="6" t="s">
        <v>10</v>
      </c>
      <c r="C80" s="6" t="s">
        <v>56</v>
      </c>
      <c r="D80" s="23">
        <v>466</v>
      </c>
      <c r="E80" s="23">
        <v>15</v>
      </c>
      <c r="F80" s="89">
        <v>7</v>
      </c>
      <c r="G80" s="30">
        <v>468</v>
      </c>
      <c r="H80" s="30">
        <v>16</v>
      </c>
      <c r="I80" s="104">
        <v>7.5</v>
      </c>
      <c r="J80" s="30">
        <v>441</v>
      </c>
      <c r="K80" s="30">
        <v>17</v>
      </c>
      <c r="L80" s="104">
        <v>7.5</v>
      </c>
    </row>
    <row r="81" spans="1:12" s="41" customFormat="1" ht="30.75" customHeight="1">
      <c r="A81" s="4" t="s">
        <v>60</v>
      </c>
      <c r="B81" s="6" t="s">
        <v>18</v>
      </c>
      <c r="C81" s="6" t="s">
        <v>57</v>
      </c>
      <c r="D81" s="36">
        <v>106</v>
      </c>
      <c r="E81" s="36">
        <v>60</v>
      </c>
      <c r="F81" s="89">
        <v>6.4</v>
      </c>
      <c r="G81" s="30">
        <v>98</v>
      </c>
      <c r="H81" s="30">
        <v>65</v>
      </c>
      <c r="I81" s="104">
        <v>6.4</v>
      </c>
      <c r="J81" s="30">
        <v>97</v>
      </c>
      <c r="K81" s="30">
        <v>70</v>
      </c>
      <c r="L81" s="104">
        <v>6.8</v>
      </c>
    </row>
    <row r="82" spans="1:12" s="41" customFormat="1" ht="18.75">
      <c r="A82" s="110" t="s">
        <v>50</v>
      </c>
      <c r="B82" s="77"/>
      <c r="C82" s="78"/>
      <c r="D82" s="79"/>
      <c r="E82" s="79"/>
      <c r="F82" s="91">
        <f>F83+F84+F85+F86+F97</f>
        <v>304.76</v>
      </c>
      <c r="G82" s="68"/>
      <c r="H82" s="68"/>
      <c r="I82" s="91">
        <f>I83+I84+I86+I97</f>
        <v>189</v>
      </c>
      <c r="J82" s="68"/>
      <c r="K82" s="68"/>
      <c r="L82" s="91">
        <f>L83+L84+L86+L97</f>
        <v>244</v>
      </c>
    </row>
    <row r="83" spans="1:12" s="41" customFormat="1" ht="16.5" customHeight="1">
      <c r="A83" s="4" t="s">
        <v>64</v>
      </c>
      <c r="B83" s="12">
        <v>226</v>
      </c>
      <c r="C83" s="6"/>
      <c r="D83" s="23"/>
      <c r="E83" s="23"/>
      <c r="F83" s="89">
        <f>10-7.504</f>
        <v>2.4960000000000004</v>
      </c>
      <c r="G83" s="32"/>
      <c r="H83" s="32"/>
      <c r="I83" s="106">
        <v>10</v>
      </c>
      <c r="J83" s="32"/>
      <c r="K83" s="32"/>
      <c r="L83" s="106">
        <v>20</v>
      </c>
    </row>
    <row r="84" spans="1:12" ht="16.5">
      <c r="A84" s="4" t="s">
        <v>113</v>
      </c>
      <c r="B84" s="6" t="s">
        <v>114</v>
      </c>
      <c r="C84" s="6"/>
      <c r="D84" s="23"/>
      <c r="E84" s="23"/>
      <c r="F84" s="89">
        <f>10+10.973+1</f>
        <v>21.973</v>
      </c>
      <c r="G84" s="32"/>
      <c r="H84" s="32"/>
      <c r="I84" s="106">
        <v>10</v>
      </c>
      <c r="J84" s="32"/>
      <c r="K84" s="32"/>
      <c r="L84" s="106">
        <v>20</v>
      </c>
    </row>
    <row r="85" spans="1:12" ht="16.5">
      <c r="A85" s="4" t="s">
        <v>190</v>
      </c>
      <c r="B85" s="6"/>
      <c r="C85" s="6"/>
      <c r="D85" s="23"/>
      <c r="E85" s="23"/>
      <c r="F85" s="89">
        <v>5</v>
      </c>
      <c r="G85" s="32"/>
      <c r="H85" s="32"/>
      <c r="I85" s="106"/>
      <c r="J85" s="32"/>
      <c r="K85" s="32"/>
      <c r="L85" s="106"/>
    </row>
    <row r="86" spans="1:12" ht="49.5" customHeight="1">
      <c r="A86" s="21" t="s">
        <v>86</v>
      </c>
      <c r="B86" s="6"/>
      <c r="C86" s="6"/>
      <c r="D86" s="23"/>
      <c r="E86" s="23"/>
      <c r="F86" s="89">
        <f>SUM(F87:F95)</f>
        <v>212.981</v>
      </c>
      <c r="G86" s="32"/>
      <c r="H86" s="32"/>
      <c r="I86" s="106">
        <v>167</v>
      </c>
      <c r="J86" s="32"/>
      <c r="K86" s="32"/>
      <c r="L86" s="106">
        <v>202</v>
      </c>
    </row>
    <row r="87" spans="1:12" ht="16.5">
      <c r="A87" s="15" t="s">
        <v>154</v>
      </c>
      <c r="B87" s="6" t="s">
        <v>16</v>
      </c>
      <c r="C87" s="6"/>
      <c r="D87" s="23"/>
      <c r="E87" s="23"/>
      <c r="F87" s="89">
        <f>2+4.36</f>
        <v>6.36</v>
      </c>
      <c r="G87" s="32"/>
      <c r="H87" s="32"/>
      <c r="I87" s="106">
        <v>2</v>
      </c>
      <c r="J87" s="32"/>
      <c r="K87" s="32"/>
      <c r="L87" s="106">
        <v>2</v>
      </c>
    </row>
    <row r="88" spans="1:12" ht="16.5">
      <c r="A88" s="15" t="s">
        <v>155</v>
      </c>
      <c r="B88" s="6" t="s">
        <v>16</v>
      </c>
      <c r="C88" s="6"/>
      <c r="D88" s="23"/>
      <c r="E88" s="23"/>
      <c r="F88" s="89">
        <v>5</v>
      </c>
      <c r="G88" s="32"/>
      <c r="H88" s="32"/>
      <c r="I88" s="106">
        <v>5</v>
      </c>
      <c r="J88" s="32"/>
      <c r="K88" s="32"/>
      <c r="L88" s="106">
        <v>5</v>
      </c>
    </row>
    <row r="89" spans="1:12" ht="16.5">
      <c r="A89" s="14" t="s">
        <v>137</v>
      </c>
      <c r="B89" s="6" t="s">
        <v>16</v>
      </c>
      <c r="C89" s="6"/>
      <c r="D89" s="23"/>
      <c r="E89" s="23"/>
      <c r="F89" s="89">
        <f>80+36</f>
        <v>116</v>
      </c>
      <c r="G89" s="32"/>
      <c r="H89" s="32"/>
      <c r="I89" s="106">
        <v>80</v>
      </c>
      <c r="J89" s="32"/>
      <c r="K89" s="32"/>
      <c r="L89" s="106">
        <v>80</v>
      </c>
    </row>
    <row r="90" spans="1:12" ht="16.5">
      <c r="A90" s="14" t="s">
        <v>138</v>
      </c>
      <c r="B90" s="6" t="s">
        <v>16</v>
      </c>
      <c r="C90" s="6"/>
      <c r="D90" s="23"/>
      <c r="E90" s="23"/>
      <c r="F90" s="89">
        <f>5+11</f>
        <v>16</v>
      </c>
      <c r="G90" s="32"/>
      <c r="H90" s="32"/>
      <c r="I90" s="106">
        <v>5</v>
      </c>
      <c r="J90" s="32"/>
      <c r="K90" s="32"/>
      <c r="L90" s="106">
        <v>5</v>
      </c>
    </row>
    <row r="91" spans="1:12" ht="16.5">
      <c r="A91" s="14" t="s">
        <v>205</v>
      </c>
      <c r="B91" s="6" t="s">
        <v>16</v>
      </c>
      <c r="C91" s="6"/>
      <c r="D91" s="23"/>
      <c r="E91" s="23"/>
      <c r="F91" s="92">
        <v>4.2</v>
      </c>
      <c r="G91" s="32"/>
      <c r="H91" s="32"/>
      <c r="I91" s="106"/>
      <c r="J91" s="32"/>
      <c r="K91" s="32"/>
      <c r="L91" s="106"/>
    </row>
    <row r="92" spans="1:12" ht="16.5">
      <c r="A92" s="14" t="s">
        <v>206</v>
      </c>
      <c r="B92" s="6" t="s">
        <v>16</v>
      </c>
      <c r="C92" s="6"/>
      <c r="D92" s="23"/>
      <c r="E92" s="23"/>
      <c r="F92" s="92">
        <v>30.37</v>
      </c>
      <c r="G92" s="32"/>
      <c r="H92" s="32"/>
      <c r="I92" s="106"/>
      <c r="J92" s="32"/>
      <c r="K92" s="32"/>
      <c r="L92" s="106"/>
    </row>
    <row r="93" spans="1:12" ht="16.5">
      <c r="A93" s="14" t="s">
        <v>139</v>
      </c>
      <c r="B93" s="6" t="s">
        <v>16</v>
      </c>
      <c r="C93" s="6"/>
      <c r="D93" s="23"/>
      <c r="E93" s="23"/>
      <c r="F93" s="92">
        <f>60-40</f>
        <v>20</v>
      </c>
      <c r="G93" s="32"/>
      <c r="H93" s="32"/>
      <c r="I93" s="106">
        <v>60</v>
      </c>
      <c r="J93" s="32"/>
      <c r="K93" s="32"/>
      <c r="L93" s="106">
        <v>70</v>
      </c>
    </row>
    <row r="94" spans="1:12" ht="16.5">
      <c r="A94" s="14" t="s">
        <v>88</v>
      </c>
      <c r="B94" s="6" t="s">
        <v>17</v>
      </c>
      <c r="C94" s="6"/>
      <c r="D94" s="23"/>
      <c r="E94" s="23"/>
      <c r="F94" s="92">
        <f>15-2.519</f>
        <v>12.481</v>
      </c>
      <c r="G94" s="32"/>
      <c r="H94" s="32"/>
      <c r="I94" s="106">
        <v>15</v>
      </c>
      <c r="J94" s="32"/>
      <c r="K94" s="32"/>
      <c r="L94" s="106">
        <v>20</v>
      </c>
    </row>
    <row r="95" spans="1:12" ht="16.5">
      <c r="A95" s="4" t="s">
        <v>193</v>
      </c>
      <c r="B95" s="6" t="s">
        <v>18</v>
      </c>
      <c r="C95" s="6"/>
      <c r="D95" s="23"/>
      <c r="E95" s="23"/>
      <c r="F95" s="92">
        <v>2.57</v>
      </c>
      <c r="G95" s="32"/>
      <c r="H95" s="32"/>
      <c r="I95" s="106"/>
      <c r="J95" s="32"/>
      <c r="K95" s="32"/>
      <c r="L95" s="106"/>
    </row>
    <row r="96" spans="1:12" ht="16.5">
      <c r="A96" s="4" t="s">
        <v>204</v>
      </c>
      <c r="B96" s="6" t="s">
        <v>16</v>
      </c>
      <c r="C96" s="6"/>
      <c r="D96" s="23"/>
      <c r="E96" s="23"/>
      <c r="F96" s="92">
        <v>0.69</v>
      </c>
      <c r="G96" s="32"/>
      <c r="H96" s="32"/>
      <c r="I96" s="106"/>
      <c r="J96" s="32"/>
      <c r="K96" s="32"/>
      <c r="L96" s="106"/>
    </row>
    <row r="97" spans="1:12" ht="19.5" thickBot="1">
      <c r="A97" s="111" t="s">
        <v>116</v>
      </c>
      <c r="B97" s="3"/>
      <c r="C97" s="3"/>
      <c r="D97" s="24"/>
      <c r="E97" s="25"/>
      <c r="F97" s="93">
        <f>F98+F99+F100</f>
        <v>62.31</v>
      </c>
      <c r="G97" s="31"/>
      <c r="H97" s="31"/>
      <c r="I97" s="105">
        <f>I98+I100</f>
        <v>2</v>
      </c>
      <c r="J97" s="31"/>
      <c r="K97" s="31"/>
      <c r="L97" s="105">
        <f>L98+L100</f>
        <v>2</v>
      </c>
    </row>
    <row r="98" spans="1:12" ht="17.25" customHeight="1" thickBot="1">
      <c r="A98" s="112" t="s">
        <v>117</v>
      </c>
      <c r="B98" s="6" t="s">
        <v>114</v>
      </c>
      <c r="C98" s="6"/>
      <c r="D98" s="26"/>
      <c r="E98" s="23"/>
      <c r="F98" s="92">
        <v>1</v>
      </c>
      <c r="G98" s="32"/>
      <c r="H98" s="32"/>
      <c r="I98" s="106">
        <v>1</v>
      </c>
      <c r="J98" s="32"/>
      <c r="K98" s="32"/>
      <c r="L98" s="106">
        <v>1</v>
      </c>
    </row>
    <row r="99" spans="1:12" ht="17.25" customHeight="1">
      <c r="A99" s="113" t="s">
        <v>207</v>
      </c>
      <c r="B99" s="6" t="s">
        <v>13</v>
      </c>
      <c r="C99" s="6"/>
      <c r="D99" s="26"/>
      <c r="E99" s="23"/>
      <c r="F99" s="92">
        <v>60.31</v>
      </c>
      <c r="G99" s="32"/>
      <c r="H99" s="32"/>
      <c r="I99" s="106"/>
      <c r="J99" s="32"/>
      <c r="K99" s="32"/>
      <c r="L99" s="106"/>
    </row>
    <row r="100" spans="1:12" ht="16.5">
      <c r="A100" s="4" t="s">
        <v>118</v>
      </c>
      <c r="B100" s="6" t="s">
        <v>114</v>
      </c>
      <c r="C100" s="6"/>
      <c r="D100" s="26"/>
      <c r="E100" s="23"/>
      <c r="F100" s="92">
        <v>1</v>
      </c>
      <c r="G100" s="32"/>
      <c r="H100" s="32"/>
      <c r="I100" s="106">
        <v>1</v>
      </c>
      <c r="J100" s="32"/>
      <c r="K100" s="32"/>
      <c r="L100" s="106">
        <v>1</v>
      </c>
    </row>
    <row r="101" spans="1:12" ht="32.25" customHeight="1">
      <c r="A101" s="114" t="s">
        <v>19</v>
      </c>
      <c r="B101" s="77"/>
      <c r="C101" s="80"/>
      <c r="D101" s="81"/>
      <c r="E101" s="81"/>
      <c r="F101" s="91">
        <f>SUM(F102:F108)</f>
        <v>46.955</v>
      </c>
      <c r="G101" s="76"/>
      <c r="H101" s="76"/>
      <c r="I101" s="91">
        <f>SUM(I102:I108)</f>
        <v>51.5</v>
      </c>
      <c r="J101" s="76"/>
      <c r="K101" s="76"/>
      <c r="L101" s="91">
        <f>SUM(L102:L108)</f>
        <v>56.7</v>
      </c>
    </row>
    <row r="102" spans="1:12" ht="15" customHeight="1">
      <c r="A102" s="14" t="s">
        <v>89</v>
      </c>
      <c r="B102" s="6" t="s">
        <v>14</v>
      </c>
      <c r="C102" s="6"/>
      <c r="D102" s="23"/>
      <c r="E102" s="23"/>
      <c r="F102" s="89">
        <v>6</v>
      </c>
      <c r="G102" s="32"/>
      <c r="H102" s="32"/>
      <c r="I102" s="106">
        <v>7</v>
      </c>
      <c r="J102" s="32"/>
      <c r="K102" s="32"/>
      <c r="L102" s="106">
        <v>7</v>
      </c>
    </row>
    <row r="103" spans="1:12" ht="15" customHeight="1">
      <c r="A103" s="14" t="s">
        <v>90</v>
      </c>
      <c r="B103" s="6" t="s">
        <v>14</v>
      </c>
      <c r="C103" s="6"/>
      <c r="D103" s="23"/>
      <c r="E103" s="23"/>
      <c r="F103" s="89">
        <v>15</v>
      </c>
      <c r="G103" s="32"/>
      <c r="H103" s="32"/>
      <c r="I103" s="106">
        <v>17</v>
      </c>
      <c r="J103" s="32"/>
      <c r="K103" s="32"/>
      <c r="L103" s="106">
        <v>17</v>
      </c>
    </row>
    <row r="104" spans="1:12" ht="33" customHeight="1">
      <c r="A104" s="14" t="s">
        <v>140</v>
      </c>
      <c r="B104" s="6" t="s">
        <v>14</v>
      </c>
      <c r="C104" s="6"/>
      <c r="D104" s="23"/>
      <c r="E104" s="23"/>
      <c r="F104" s="89">
        <v>15</v>
      </c>
      <c r="G104" s="32"/>
      <c r="H104" s="32"/>
      <c r="I104" s="106">
        <v>15</v>
      </c>
      <c r="J104" s="32"/>
      <c r="K104" s="32"/>
      <c r="L104" s="106">
        <v>15</v>
      </c>
    </row>
    <row r="105" spans="1:12" ht="15" customHeight="1">
      <c r="A105" s="14" t="s">
        <v>66</v>
      </c>
      <c r="B105" s="6" t="s">
        <v>16</v>
      </c>
      <c r="C105" s="6"/>
      <c r="D105" s="23"/>
      <c r="E105" s="23"/>
      <c r="F105" s="88">
        <v>1.3</v>
      </c>
      <c r="G105" s="29"/>
      <c r="H105" s="29"/>
      <c r="I105" s="103">
        <v>1.5</v>
      </c>
      <c r="J105" s="29"/>
      <c r="K105" s="29"/>
      <c r="L105" s="103">
        <v>1.7</v>
      </c>
    </row>
    <row r="106" spans="1:12" ht="15" customHeight="1">
      <c r="A106" s="14" t="s">
        <v>91</v>
      </c>
      <c r="B106" s="6" t="s">
        <v>16</v>
      </c>
      <c r="C106" s="6"/>
      <c r="D106" s="23"/>
      <c r="E106" s="23"/>
      <c r="F106" s="18">
        <f>5-1.345</f>
        <v>3.6550000000000002</v>
      </c>
      <c r="G106" s="29"/>
      <c r="H106" s="29"/>
      <c r="I106" s="103">
        <v>5</v>
      </c>
      <c r="J106" s="29"/>
      <c r="K106" s="29"/>
      <c r="L106" s="103">
        <v>10</v>
      </c>
    </row>
    <row r="107" spans="1:12" ht="15" customHeight="1">
      <c r="A107" s="14" t="s">
        <v>65</v>
      </c>
      <c r="B107" s="6" t="s">
        <v>17</v>
      </c>
      <c r="C107" s="6" t="s">
        <v>56</v>
      </c>
      <c r="D107" s="23"/>
      <c r="E107" s="23"/>
      <c r="F107" s="88">
        <v>4.5</v>
      </c>
      <c r="G107" s="29"/>
      <c r="H107" s="29"/>
      <c r="I107" s="103">
        <v>4.5</v>
      </c>
      <c r="J107" s="29"/>
      <c r="K107" s="29"/>
      <c r="L107" s="103">
        <v>4.5</v>
      </c>
    </row>
    <row r="108" spans="1:12" ht="15" customHeight="1">
      <c r="A108" s="14" t="s">
        <v>92</v>
      </c>
      <c r="B108" s="6" t="s">
        <v>17</v>
      </c>
      <c r="C108" s="6" t="s">
        <v>56</v>
      </c>
      <c r="D108" s="23">
        <v>15</v>
      </c>
      <c r="E108" s="23">
        <v>95</v>
      </c>
      <c r="F108" s="88">
        <v>1.5</v>
      </c>
      <c r="G108" s="29">
        <v>15</v>
      </c>
      <c r="H108" s="29">
        <v>95</v>
      </c>
      <c r="I108" s="103">
        <v>1.5</v>
      </c>
      <c r="J108" s="29">
        <v>15</v>
      </c>
      <c r="K108" s="29">
        <v>100</v>
      </c>
      <c r="L108" s="103">
        <v>1.5</v>
      </c>
    </row>
    <row r="109" spans="1:12" ht="15.75" customHeight="1">
      <c r="A109" s="111" t="s">
        <v>1</v>
      </c>
      <c r="B109" s="77"/>
      <c r="C109" s="80"/>
      <c r="D109" s="81"/>
      <c r="E109" s="81"/>
      <c r="F109" s="94">
        <f>SUM(F110:F111)</f>
        <v>0</v>
      </c>
      <c r="G109" s="22"/>
      <c r="H109" s="22"/>
      <c r="I109" s="94">
        <f>SUM(I110:I111)</f>
        <v>10</v>
      </c>
      <c r="J109" s="22"/>
      <c r="K109" s="22"/>
      <c r="L109" s="94">
        <f>SUM(L110:L111)</f>
        <v>10</v>
      </c>
    </row>
    <row r="110" spans="1:12" ht="31.5">
      <c r="A110" s="21" t="s">
        <v>141</v>
      </c>
      <c r="B110" s="6" t="s">
        <v>16</v>
      </c>
      <c r="C110" s="6"/>
      <c r="D110" s="23"/>
      <c r="E110" s="23"/>
      <c r="F110" s="89">
        <f>65.8+68.3-134.1</f>
        <v>0</v>
      </c>
      <c r="G110" s="32"/>
      <c r="H110" s="32"/>
      <c r="I110" s="106">
        <v>0</v>
      </c>
      <c r="J110" s="32"/>
      <c r="K110" s="32"/>
      <c r="L110" s="106">
        <v>0</v>
      </c>
    </row>
    <row r="111" spans="1:12" s="47" customFormat="1" ht="47.25">
      <c r="A111" s="21" t="s">
        <v>167</v>
      </c>
      <c r="B111" s="80"/>
      <c r="C111" s="80"/>
      <c r="D111" s="81"/>
      <c r="E111" s="81"/>
      <c r="F111" s="91">
        <f>F112</f>
        <v>0</v>
      </c>
      <c r="G111" s="82"/>
      <c r="H111" s="82"/>
      <c r="I111" s="107">
        <v>10</v>
      </c>
      <c r="J111" s="82"/>
      <c r="K111" s="82"/>
      <c r="L111" s="107">
        <v>10</v>
      </c>
    </row>
    <row r="112" spans="1:12" ht="16.5">
      <c r="A112" s="4" t="s">
        <v>168</v>
      </c>
      <c r="B112" s="6" t="s">
        <v>16</v>
      </c>
      <c r="C112" s="6"/>
      <c r="D112" s="23"/>
      <c r="E112" s="23"/>
      <c r="F112" s="89">
        <f>10-10</f>
        <v>0</v>
      </c>
      <c r="G112" s="32"/>
      <c r="H112" s="32"/>
      <c r="I112" s="106">
        <v>10</v>
      </c>
      <c r="J112" s="32"/>
      <c r="K112" s="32"/>
      <c r="L112" s="106">
        <v>10</v>
      </c>
    </row>
    <row r="113" spans="1:12" s="41" customFormat="1" ht="15.75" customHeight="1">
      <c r="A113" s="111" t="s">
        <v>3</v>
      </c>
      <c r="B113" s="77"/>
      <c r="C113" s="80"/>
      <c r="D113" s="81"/>
      <c r="E113" s="81"/>
      <c r="F113" s="94">
        <f>F114+F126+F145+F182</f>
        <v>17510.1335</v>
      </c>
      <c r="G113" s="22"/>
      <c r="H113" s="22"/>
      <c r="I113" s="94">
        <f>I114+I126+I145</f>
        <v>6802.52</v>
      </c>
      <c r="J113" s="22"/>
      <c r="K113" s="22"/>
      <c r="L113" s="94">
        <f>L114+L126+L145</f>
        <v>7082.4800000000005</v>
      </c>
    </row>
    <row r="114" spans="1:12" s="41" customFormat="1" ht="15.75" customHeight="1">
      <c r="A114" s="21" t="s">
        <v>4</v>
      </c>
      <c r="B114" s="83"/>
      <c r="C114" s="80"/>
      <c r="D114" s="81"/>
      <c r="E114" s="81"/>
      <c r="F114" s="94">
        <f>SUM(F115:F124)</f>
        <v>2315.82118</v>
      </c>
      <c r="G114" s="22"/>
      <c r="H114" s="22"/>
      <c r="I114" s="94">
        <f>I115+I118+I119</f>
        <v>216</v>
      </c>
      <c r="J114" s="22"/>
      <c r="K114" s="22"/>
      <c r="L114" s="94">
        <f>L115+L118+L119</f>
        <v>408</v>
      </c>
    </row>
    <row r="115" spans="1:12" ht="16.5" customHeight="1">
      <c r="A115" s="17" t="s">
        <v>121</v>
      </c>
      <c r="B115" s="6" t="s">
        <v>14</v>
      </c>
      <c r="C115" s="6"/>
      <c r="D115" s="23"/>
      <c r="E115" s="23"/>
      <c r="F115" s="89">
        <f>200-54.57-6.94482-79.11558-1.09-12.268+8+350+1.436+97.4+38.138-149.606+14.542</f>
        <v>405.92160000000007</v>
      </c>
      <c r="G115" s="32"/>
      <c r="H115" s="32"/>
      <c r="I115" s="106">
        <v>210</v>
      </c>
      <c r="J115" s="32"/>
      <c r="K115" s="32"/>
      <c r="L115" s="106">
        <v>400</v>
      </c>
    </row>
    <row r="116" spans="1:12" ht="16.5" customHeight="1" hidden="1">
      <c r="A116" s="14" t="s">
        <v>172</v>
      </c>
      <c r="B116" s="6"/>
      <c r="C116" s="6"/>
      <c r="D116" s="23"/>
      <c r="E116" s="23"/>
      <c r="F116" s="89"/>
      <c r="G116" s="32"/>
      <c r="H116" s="32"/>
      <c r="I116" s="106"/>
      <c r="J116" s="32"/>
      <c r="K116" s="32"/>
      <c r="L116" s="106"/>
    </row>
    <row r="117" spans="1:12" ht="16.5" customHeight="1">
      <c r="A117" s="14" t="s">
        <v>194</v>
      </c>
      <c r="B117" s="6" t="s">
        <v>14</v>
      </c>
      <c r="C117" s="6"/>
      <c r="D117" s="23"/>
      <c r="E117" s="23"/>
      <c r="F117" s="89">
        <v>16.772</v>
      </c>
      <c r="G117" s="32"/>
      <c r="H117" s="32"/>
      <c r="I117" s="106"/>
      <c r="J117" s="32"/>
      <c r="K117" s="32"/>
      <c r="L117" s="106"/>
    </row>
    <row r="118" spans="1:12" ht="16.5">
      <c r="A118" s="14" t="s">
        <v>93</v>
      </c>
      <c r="B118" s="6" t="s">
        <v>16</v>
      </c>
      <c r="C118" s="6"/>
      <c r="D118" s="23"/>
      <c r="E118" s="23"/>
      <c r="F118" s="89">
        <f>2+0.525</f>
        <v>2.525</v>
      </c>
      <c r="G118" s="32"/>
      <c r="H118" s="32"/>
      <c r="I118" s="106">
        <v>3</v>
      </c>
      <c r="J118" s="32"/>
      <c r="K118" s="32"/>
      <c r="L118" s="106">
        <v>4</v>
      </c>
    </row>
    <row r="119" spans="1:12" ht="16.5">
      <c r="A119" s="14" t="s">
        <v>142</v>
      </c>
      <c r="B119" s="6" t="s">
        <v>16</v>
      </c>
      <c r="C119" s="6"/>
      <c r="D119" s="23"/>
      <c r="E119" s="23"/>
      <c r="F119" s="89">
        <v>2</v>
      </c>
      <c r="G119" s="32"/>
      <c r="H119" s="32"/>
      <c r="I119" s="106">
        <v>3</v>
      </c>
      <c r="J119" s="32"/>
      <c r="K119" s="32"/>
      <c r="L119" s="106">
        <v>4</v>
      </c>
    </row>
    <row r="120" spans="1:12" ht="16.5">
      <c r="A120" s="14" t="s">
        <v>208</v>
      </c>
      <c r="B120" s="6" t="s">
        <v>16</v>
      </c>
      <c r="C120" s="6"/>
      <c r="D120" s="23"/>
      <c r="E120" s="23"/>
      <c r="F120" s="89">
        <v>12.435</v>
      </c>
      <c r="G120" s="32"/>
      <c r="H120" s="32"/>
      <c r="I120" s="106"/>
      <c r="J120" s="32"/>
      <c r="K120" s="32"/>
      <c r="L120" s="106"/>
    </row>
    <row r="121" spans="1:12" ht="16.5">
      <c r="A121" s="14" t="s">
        <v>195</v>
      </c>
      <c r="B121" s="6" t="s">
        <v>114</v>
      </c>
      <c r="C121" s="6"/>
      <c r="D121" s="23"/>
      <c r="E121" s="23"/>
      <c r="F121" s="89">
        <v>0.671</v>
      </c>
      <c r="G121" s="32"/>
      <c r="H121" s="32"/>
      <c r="I121" s="106"/>
      <c r="J121" s="32"/>
      <c r="K121" s="32"/>
      <c r="L121" s="106"/>
    </row>
    <row r="122" spans="1:12" ht="16.5">
      <c r="A122" s="14" t="s">
        <v>196</v>
      </c>
      <c r="B122" s="6" t="s">
        <v>114</v>
      </c>
      <c r="C122" s="6"/>
      <c r="D122" s="23"/>
      <c r="E122" s="23"/>
      <c r="F122" s="89">
        <v>43.829</v>
      </c>
      <c r="G122" s="32"/>
      <c r="H122" s="32"/>
      <c r="I122" s="106"/>
      <c r="J122" s="32"/>
      <c r="K122" s="32"/>
      <c r="L122" s="106"/>
    </row>
    <row r="123" spans="1:12" ht="16.5">
      <c r="A123" s="14" t="s">
        <v>169</v>
      </c>
      <c r="B123" s="6" t="s">
        <v>17</v>
      </c>
      <c r="C123" s="6"/>
      <c r="D123" s="23"/>
      <c r="E123" s="23"/>
      <c r="F123" s="20">
        <f>601.5+79.11558+6.893</f>
        <v>687.50858</v>
      </c>
      <c r="G123" s="32"/>
      <c r="H123" s="32"/>
      <c r="I123" s="106"/>
      <c r="J123" s="32"/>
      <c r="K123" s="32"/>
      <c r="L123" s="106"/>
    </row>
    <row r="124" spans="1:12" ht="31.5">
      <c r="A124" s="14" t="s">
        <v>197</v>
      </c>
      <c r="B124" s="6"/>
      <c r="C124" s="6"/>
      <c r="D124" s="23"/>
      <c r="E124" s="23"/>
      <c r="F124" s="89">
        <f>F125</f>
        <v>1144.159</v>
      </c>
      <c r="G124" s="32"/>
      <c r="H124" s="32"/>
      <c r="I124" s="106"/>
      <c r="J124" s="32"/>
      <c r="K124" s="32"/>
      <c r="L124" s="106"/>
    </row>
    <row r="125" spans="1:12" ht="16.5">
      <c r="A125" s="14" t="s">
        <v>198</v>
      </c>
      <c r="B125" s="6" t="s">
        <v>14</v>
      </c>
      <c r="C125" s="6"/>
      <c r="D125" s="23"/>
      <c r="E125" s="23"/>
      <c r="F125" s="89">
        <v>1144.159</v>
      </c>
      <c r="G125" s="32"/>
      <c r="H125" s="32"/>
      <c r="I125" s="106"/>
      <c r="J125" s="32"/>
      <c r="K125" s="32"/>
      <c r="L125" s="106"/>
    </row>
    <row r="126" spans="1:12" ht="16.5">
      <c r="A126" s="109" t="s">
        <v>5</v>
      </c>
      <c r="B126" s="11"/>
      <c r="C126" s="13"/>
      <c r="D126" s="27"/>
      <c r="E126" s="27"/>
      <c r="F126" s="91">
        <f>SUM(F127:F134)+F135+F137+F142+F144</f>
        <v>7238.1725</v>
      </c>
      <c r="G126" s="33"/>
      <c r="H126" s="33"/>
      <c r="I126" s="94">
        <f>I127+I130+I131+I132+I133+I134+I137+I142</f>
        <v>1573.1</v>
      </c>
      <c r="J126" s="33"/>
      <c r="K126" s="33"/>
      <c r="L126" s="94">
        <f>L127+L130+L131+L132+L133+L134+L137+L142</f>
        <v>728.1800000000001</v>
      </c>
    </row>
    <row r="127" spans="1:12" ht="17.25" customHeight="1">
      <c r="A127" s="14" t="s">
        <v>51</v>
      </c>
      <c r="B127" s="12">
        <v>225</v>
      </c>
      <c r="C127" s="9"/>
      <c r="D127" s="28"/>
      <c r="E127" s="28"/>
      <c r="F127" s="89">
        <v>92</v>
      </c>
      <c r="G127" s="32"/>
      <c r="H127" s="32"/>
      <c r="I127" s="106">
        <v>85</v>
      </c>
      <c r="J127" s="32"/>
      <c r="K127" s="32"/>
      <c r="L127" s="106">
        <v>100</v>
      </c>
    </row>
    <row r="128" spans="1:12" ht="17.25" customHeight="1">
      <c r="A128" s="14" t="s">
        <v>187</v>
      </c>
      <c r="B128" s="12">
        <v>225</v>
      </c>
      <c r="C128" s="9"/>
      <c r="D128" s="28"/>
      <c r="E128" s="28"/>
      <c r="F128" s="89">
        <v>0</v>
      </c>
      <c r="G128" s="32"/>
      <c r="H128" s="32"/>
      <c r="I128" s="106"/>
      <c r="J128" s="32"/>
      <c r="K128" s="32"/>
      <c r="L128" s="106"/>
    </row>
    <row r="129" spans="1:12" ht="17.25" customHeight="1">
      <c r="A129" s="14" t="s">
        <v>191</v>
      </c>
      <c r="B129" s="12">
        <v>225</v>
      </c>
      <c r="C129" s="9"/>
      <c r="D129" s="28"/>
      <c r="E129" s="28"/>
      <c r="F129" s="89">
        <v>6.6</v>
      </c>
      <c r="G129" s="32"/>
      <c r="H129" s="32"/>
      <c r="I129" s="106"/>
      <c r="J129" s="32"/>
      <c r="K129" s="32"/>
      <c r="L129" s="106"/>
    </row>
    <row r="130" spans="1:12" ht="16.5">
      <c r="A130" s="14" t="s">
        <v>93</v>
      </c>
      <c r="B130" s="6" t="s">
        <v>16</v>
      </c>
      <c r="C130" s="6"/>
      <c r="D130" s="23"/>
      <c r="E130" s="23"/>
      <c r="F130" s="20">
        <f>5-3.885+14</f>
        <v>15.115</v>
      </c>
      <c r="G130" s="32"/>
      <c r="H130" s="32"/>
      <c r="I130" s="106">
        <v>6</v>
      </c>
      <c r="J130" s="32"/>
      <c r="K130" s="32"/>
      <c r="L130" s="106">
        <v>7</v>
      </c>
    </row>
    <row r="131" spans="1:12" ht="16.5">
      <c r="A131" s="14" t="s">
        <v>94</v>
      </c>
      <c r="B131" s="6" t="s">
        <v>16</v>
      </c>
      <c r="C131" s="6"/>
      <c r="D131" s="23"/>
      <c r="E131" s="23"/>
      <c r="F131" s="89">
        <v>3</v>
      </c>
      <c r="G131" s="32"/>
      <c r="H131" s="32"/>
      <c r="I131" s="106">
        <v>4</v>
      </c>
      <c r="J131" s="32"/>
      <c r="K131" s="32"/>
      <c r="L131" s="106">
        <v>5</v>
      </c>
    </row>
    <row r="132" spans="1:12" ht="16.5">
      <c r="A132" s="14" t="s">
        <v>95</v>
      </c>
      <c r="B132" s="6" t="s">
        <v>17</v>
      </c>
      <c r="C132" s="6"/>
      <c r="D132" s="23"/>
      <c r="E132" s="23"/>
      <c r="F132" s="20">
        <f>418-0.047</f>
        <v>417.953</v>
      </c>
      <c r="G132" s="32"/>
      <c r="H132" s="32"/>
      <c r="I132" s="106">
        <v>388</v>
      </c>
      <c r="J132" s="32"/>
      <c r="K132" s="32"/>
      <c r="L132" s="106">
        <v>0</v>
      </c>
    </row>
    <row r="133" spans="1:12" ht="31.5">
      <c r="A133" s="4" t="s">
        <v>144</v>
      </c>
      <c r="B133" s="6" t="s">
        <v>17</v>
      </c>
      <c r="C133" s="6"/>
      <c r="D133" s="23"/>
      <c r="E133" s="23"/>
      <c r="F133" s="89">
        <f>427-137.6455</f>
        <v>289.35450000000003</v>
      </c>
      <c r="G133" s="32"/>
      <c r="H133" s="32"/>
      <c r="I133" s="106">
        <v>213</v>
      </c>
      <c r="J133" s="32"/>
      <c r="K133" s="32"/>
      <c r="L133" s="106">
        <v>0</v>
      </c>
    </row>
    <row r="134" spans="1:12" ht="31.5">
      <c r="A134" s="4" t="s">
        <v>145</v>
      </c>
      <c r="B134" s="6" t="s">
        <v>18</v>
      </c>
      <c r="C134" s="6"/>
      <c r="D134" s="23"/>
      <c r="E134" s="23"/>
      <c r="F134" s="20">
        <f>140-35-1.961-19-0.039</f>
        <v>84</v>
      </c>
      <c r="G134" s="32"/>
      <c r="H134" s="32"/>
      <c r="I134" s="106">
        <v>70</v>
      </c>
      <c r="J134" s="32"/>
      <c r="K134" s="32"/>
      <c r="L134" s="106">
        <v>0</v>
      </c>
    </row>
    <row r="135" spans="1:12" ht="47.25">
      <c r="A135" s="21" t="s">
        <v>179</v>
      </c>
      <c r="B135" s="6"/>
      <c r="C135" s="6"/>
      <c r="D135" s="23"/>
      <c r="E135" s="23"/>
      <c r="F135" s="89">
        <f>F136</f>
        <v>5091</v>
      </c>
      <c r="G135" s="32"/>
      <c r="H135" s="32"/>
      <c r="I135" s="106"/>
      <c r="J135" s="32"/>
      <c r="K135" s="32"/>
      <c r="L135" s="106"/>
    </row>
    <row r="136" spans="1:12" ht="16.5">
      <c r="A136" s="4" t="s">
        <v>180</v>
      </c>
      <c r="B136" s="6" t="s">
        <v>14</v>
      </c>
      <c r="C136" s="6"/>
      <c r="D136" s="23"/>
      <c r="E136" s="23"/>
      <c r="F136" s="89">
        <v>5091</v>
      </c>
      <c r="G136" s="32"/>
      <c r="H136" s="32"/>
      <c r="I136" s="106"/>
      <c r="J136" s="32"/>
      <c r="K136" s="32"/>
      <c r="L136" s="106"/>
    </row>
    <row r="137" spans="1:12" ht="47.25">
      <c r="A137" s="21" t="s">
        <v>153</v>
      </c>
      <c r="B137" s="6"/>
      <c r="C137" s="6"/>
      <c r="D137" s="23"/>
      <c r="E137" s="23"/>
      <c r="F137" s="89">
        <f>SUM(F138:F141)</f>
        <v>1027.25</v>
      </c>
      <c r="G137" s="32"/>
      <c r="H137" s="32"/>
      <c r="I137" s="106">
        <v>707.1</v>
      </c>
      <c r="J137" s="32"/>
      <c r="K137" s="32"/>
      <c r="L137" s="106">
        <v>416.18</v>
      </c>
    </row>
    <row r="138" spans="1:12" ht="16.5">
      <c r="A138" s="4" t="s">
        <v>156</v>
      </c>
      <c r="B138" s="6"/>
      <c r="C138" s="6"/>
      <c r="D138" s="23"/>
      <c r="E138" s="23"/>
      <c r="F138" s="89">
        <v>599.05</v>
      </c>
      <c r="G138" s="32"/>
      <c r="H138" s="32"/>
      <c r="I138" s="106">
        <v>707.1</v>
      </c>
      <c r="J138" s="32"/>
      <c r="K138" s="32"/>
      <c r="L138" s="106"/>
    </row>
    <row r="139" spans="1:12" ht="16.5">
      <c r="A139" s="4" t="s">
        <v>186</v>
      </c>
      <c r="B139" s="6" t="s">
        <v>14</v>
      </c>
      <c r="C139" s="6"/>
      <c r="D139" s="23"/>
      <c r="E139" s="23"/>
      <c r="F139" s="89">
        <v>300</v>
      </c>
      <c r="G139" s="32"/>
      <c r="H139" s="32"/>
      <c r="I139" s="106"/>
      <c r="J139" s="32"/>
      <c r="K139" s="32"/>
      <c r="L139" s="106"/>
    </row>
    <row r="140" spans="1:12" ht="16.5">
      <c r="A140" s="4" t="s">
        <v>189</v>
      </c>
      <c r="B140" s="6"/>
      <c r="C140" s="6"/>
      <c r="D140" s="23"/>
      <c r="E140" s="23"/>
      <c r="F140" s="89">
        <v>128.2</v>
      </c>
      <c r="G140" s="32"/>
      <c r="H140" s="32"/>
      <c r="I140" s="106"/>
      <c r="J140" s="32"/>
      <c r="K140" s="32"/>
      <c r="L140" s="106"/>
    </row>
    <row r="141" spans="1:12" ht="16.5">
      <c r="A141" s="4" t="s">
        <v>157</v>
      </c>
      <c r="B141" s="6"/>
      <c r="C141" s="6"/>
      <c r="D141" s="23"/>
      <c r="E141" s="23"/>
      <c r="F141" s="89"/>
      <c r="G141" s="32"/>
      <c r="H141" s="32"/>
      <c r="I141" s="106"/>
      <c r="J141" s="32"/>
      <c r="K141" s="32"/>
      <c r="L141" s="106">
        <v>416.18</v>
      </c>
    </row>
    <row r="142" spans="1:12" ht="63">
      <c r="A142" s="21" t="s">
        <v>143</v>
      </c>
      <c r="B142" s="6" t="s">
        <v>17</v>
      </c>
      <c r="C142" s="6"/>
      <c r="D142" s="23"/>
      <c r="E142" s="23"/>
      <c r="F142" s="89">
        <f>F143</f>
        <v>198.9</v>
      </c>
      <c r="G142" s="32"/>
      <c r="H142" s="32"/>
      <c r="I142" s="106">
        <v>100</v>
      </c>
      <c r="J142" s="32"/>
      <c r="K142" s="32"/>
      <c r="L142" s="106">
        <v>200</v>
      </c>
    </row>
    <row r="143" spans="1:12" ht="31.5">
      <c r="A143" s="4" t="s">
        <v>158</v>
      </c>
      <c r="B143" s="6" t="s">
        <v>17</v>
      </c>
      <c r="C143" s="6"/>
      <c r="D143" s="23"/>
      <c r="E143" s="23"/>
      <c r="F143" s="89">
        <f>100+98.9</f>
        <v>198.9</v>
      </c>
      <c r="G143" s="32"/>
      <c r="H143" s="32"/>
      <c r="I143" s="106">
        <v>100</v>
      </c>
      <c r="J143" s="32"/>
      <c r="K143" s="32"/>
      <c r="L143" s="106">
        <v>200</v>
      </c>
    </row>
    <row r="144" spans="1:12" ht="16.5">
      <c r="A144" s="4" t="s">
        <v>199</v>
      </c>
      <c r="B144" s="6" t="s">
        <v>18</v>
      </c>
      <c r="C144" s="6"/>
      <c r="D144" s="23"/>
      <c r="E144" s="23"/>
      <c r="F144" s="89">
        <v>13</v>
      </c>
      <c r="G144" s="32"/>
      <c r="H144" s="32"/>
      <c r="I144" s="106"/>
      <c r="J144" s="32"/>
      <c r="K144" s="32"/>
      <c r="L144" s="106"/>
    </row>
    <row r="145" spans="1:12" ht="16.5">
      <c r="A145" s="114" t="s">
        <v>6</v>
      </c>
      <c r="B145" s="11"/>
      <c r="C145" s="6"/>
      <c r="D145" s="23"/>
      <c r="E145" s="23"/>
      <c r="F145" s="94">
        <f>F177</f>
        <v>6897.8655</v>
      </c>
      <c r="G145" s="33"/>
      <c r="H145" s="33"/>
      <c r="I145" s="94">
        <f>I177</f>
        <v>5013.42</v>
      </c>
      <c r="J145" s="33"/>
      <c r="K145" s="33"/>
      <c r="L145" s="94">
        <f>L177</f>
        <v>5946.3</v>
      </c>
    </row>
    <row r="146" spans="1:12" ht="16.5">
      <c r="A146" s="14" t="s">
        <v>52</v>
      </c>
      <c r="B146" s="12">
        <v>223</v>
      </c>
      <c r="C146" s="6"/>
      <c r="D146" s="23"/>
      <c r="E146" s="23"/>
      <c r="F146" s="20">
        <f>438.12-113.749+55-68.9</f>
        <v>310.471</v>
      </c>
      <c r="G146" s="32"/>
      <c r="H146" s="32"/>
      <c r="I146" s="106">
        <v>380</v>
      </c>
      <c r="J146" s="32"/>
      <c r="K146" s="32"/>
      <c r="L146" s="106">
        <v>400</v>
      </c>
    </row>
    <row r="147" spans="1:12" ht="31.5" customHeight="1">
      <c r="A147" s="14" t="s">
        <v>99</v>
      </c>
      <c r="B147" s="12">
        <v>226</v>
      </c>
      <c r="C147" s="6"/>
      <c r="D147" s="23"/>
      <c r="E147" s="23"/>
      <c r="F147" s="89">
        <f>375.6-50</f>
        <v>325.6</v>
      </c>
      <c r="G147" s="32"/>
      <c r="H147" s="32"/>
      <c r="I147" s="106">
        <v>395</v>
      </c>
      <c r="J147" s="32"/>
      <c r="K147" s="32"/>
      <c r="L147" s="106">
        <v>420</v>
      </c>
    </row>
    <row r="148" spans="1:12" ht="18" customHeight="1">
      <c r="A148" s="14" t="s">
        <v>100</v>
      </c>
      <c r="B148" s="6" t="s">
        <v>14</v>
      </c>
      <c r="C148" s="6"/>
      <c r="D148" s="23"/>
      <c r="E148" s="23"/>
      <c r="F148" s="20">
        <f>628.79+64.768-27.3125+123.937+2.901</f>
        <v>793.0835</v>
      </c>
      <c r="G148" s="32"/>
      <c r="H148" s="32"/>
      <c r="I148" s="106">
        <v>678.42</v>
      </c>
      <c r="J148" s="32"/>
      <c r="K148" s="32"/>
      <c r="L148" s="106">
        <v>864.3</v>
      </c>
    </row>
    <row r="149" spans="1:12" ht="16.5">
      <c r="A149" s="14" t="s">
        <v>146</v>
      </c>
      <c r="B149" s="6" t="s">
        <v>14</v>
      </c>
      <c r="C149" s="6"/>
      <c r="D149" s="23"/>
      <c r="E149" s="23"/>
      <c r="F149" s="89">
        <v>0</v>
      </c>
      <c r="G149" s="32"/>
      <c r="H149" s="32"/>
      <c r="I149" s="106">
        <v>100</v>
      </c>
      <c r="J149" s="32"/>
      <c r="K149" s="32"/>
      <c r="L149" s="106">
        <v>200</v>
      </c>
    </row>
    <row r="150" spans="1:12" ht="16.5">
      <c r="A150" s="14" t="s">
        <v>93</v>
      </c>
      <c r="B150" s="6" t="s">
        <v>16</v>
      </c>
      <c r="C150" s="6"/>
      <c r="D150" s="23"/>
      <c r="E150" s="23"/>
      <c r="F150" s="89">
        <f>5+15</f>
        <v>20</v>
      </c>
      <c r="G150" s="32"/>
      <c r="H150" s="32"/>
      <c r="I150" s="106">
        <v>6</v>
      </c>
      <c r="J150" s="32"/>
      <c r="K150" s="32"/>
      <c r="L150" s="106">
        <v>7</v>
      </c>
    </row>
    <row r="151" spans="1:12" ht="16.5">
      <c r="A151" s="14" t="s">
        <v>53</v>
      </c>
      <c r="B151" s="6" t="s">
        <v>16</v>
      </c>
      <c r="C151" s="6"/>
      <c r="D151" s="23"/>
      <c r="E151" s="23"/>
      <c r="F151" s="89">
        <f>40+0.75</f>
        <v>40.75</v>
      </c>
      <c r="G151" s="32"/>
      <c r="H151" s="32"/>
      <c r="I151" s="106">
        <v>40</v>
      </c>
      <c r="J151" s="32"/>
      <c r="K151" s="32"/>
      <c r="L151" s="106">
        <v>60</v>
      </c>
    </row>
    <row r="152" spans="1:12" ht="16.5">
      <c r="A152" s="14" t="s">
        <v>94</v>
      </c>
      <c r="B152" s="6" t="s">
        <v>16</v>
      </c>
      <c r="C152" s="6"/>
      <c r="D152" s="23"/>
      <c r="E152" s="23"/>
      <c r="F152" s="89">
        <v>2</v>
      </c>
      <c r="G152" s="32"/>
      <c r="H152" s="32"/>
      <c r="I152" s="106">
        <v>3</v>
      </c>
      <c r="J152" s="32"/>
      <c r="K152" s="32"/>
      <c r="L152" s="106">
        <v>4</v>
      </c>
    </row>
    <row r="153" spans="1:12" ht="16.5">
      <c r="A153" s="14" t="s">
        <v>200</v>
      </c>
      <c r="B153" s="6" t="s">
        <v>114</v>
      </c>
      <c r="C153" s="6"/>
      <c r="D153" s="23"/>
      <c r="E153" s="23"/>
      <c r="F153" s="89">
        <v>5</v>
      </c>
      <c r="G153" s="32"/>
      <c r="H153" s="32"/>
      <c r="I153" s="106"/>
      <c r="J153" s="32"/>
      <c r="K153" s="32"/>
      <c r="L153" s="106"/>
    </row>
    <row r="154" spans="1:12" ht="16.5">
      <c r="A154" s="14" t="s">
        <v>188</v>
      </c>
      <c r="B154" s="6" t="s">
        <v>18</v>
      </c>
      <c r="C154" s="6"/>
      <c r="D154" s="23"/>
      <c r="E154" s="23"/>
      <c r="F154" s="89">
        <v>28</v>
      </c>
      <c r="G154" s="32"/>
      <c r="H154" s="32"/>
      <c r="I154" s="106"/>
      <c r="J154" s="32"/>
      <c r="K154" s="32"/>
      <c r="L154" s="106"/>
    </row>
    <row r="155" spans="1:12" ht="16.5">
      <c r="A155" s="14" t="s">
        <v>102</v>
      </c>
      <c r="B155" s="6" t="s">
        <v>16</v>
      </c>
      <c r="C155" s="6"/>
      <c r="D155" s="23"/>
      <c r="E155" s="23"/>
      <c r="F155" s="89">
        <v>25</v>
      </c>
      <c r="G155" s="32"/>
      <c r="H155" s="32"/>
      <c r="I155" s="106">
        <v>26</v>
      </c>
      <c r="J155" s="32"/>
      <c r="K155" s="32"/>
      <c r="L155" s="106">
        <v>27</v>
      </c>
    </row>
    <row r="156" spans="1:12" ht="16.5">
      <c r="A156" s="14" t="s">
        <v>103</v>
      </c>
      <c r="B156" s="10">
        <v>226</v>
      </c>
      <c r="C156" s="6"/>
      <c r="D156" s="23"/>
      <c r="E156" s="23"/>
      <c r="F156" s="89">
        <v>20</v>
      </c>
      <c r="G156" s="32"/>
      <c r="H156" s="32"/>
      <c r="I156" s="106">
        <v>20</v>
      </c>
      <c r="J156" s="32"/>
      <c r="K156" s="32"/>
      <c r="L156" s="106">
        <v>20</v>
      </c>
    </row>
    <row r="157" spans="1:12" ht="16.5">
      <c r="A157" s="14" t="s">
        <v>147</v>
      </c>
      <c r="B157" s="10">
        <v>225</v>
      </c>
      <c r="C157" s="6"/>
      <c r="D157" s="23"/>
      <c r="E157" s="23"/>
      <c r="F157" s="89">
        <v>0</v>
      </c>
      <c r="G157" s="32"/>
      <c r="H157" s="32"/>
      <c r="I157" s="106">
        <v>30</v>
      </c>
      <c r="J157" s="32"/>
      <c r="K157" s="32"/>
      <c r="L157" s="106">
        <v>0</v>
      </c>
    </row>
    <row r="158" spans="1:12" ht="16.5">
      <c r="A158" s="14" t="s">
        <v>170</v>
      </c>
      <c r="B158" s="12">
        <v>225</v>
      </c>
      <c r="C158" s="6"/>
      <c r="D158" s="23"/>
      <c r="E158" s="23"/>
      <c r="F158" s="89">
        <f>1500-0.7455</f>
        <v>1499.2545</v>
      </c>
      <c r="G158" s="32"/>
      <c r="H158" s="32"/>
      <c r="I158" s="106"/>
      <c r="J158" s="32"/>
      <c r="K158" s="32"/>
      <c r="L158" s="106"/>
    </row>
    <row r="159" spans="1:12" ht="16.5">
      <c r="A159" s="14" t="s">
        <v>181</v>
      </c>
      <c r="B159" s="12">
        <v>310</v>
      </c>
      <c r="C159" s="6"/>
      <c r="D159" s="23"/>
      <c r="E159" s="23"/>
      <c r="F159" s="89">
        <v>1</v>
      </c>
      <c r="G159" s="32"/>
      <c r="H159" s="32"/>
      <c r="I159" s="106"/>
      <c r="J159" s="32"/>
      <c r="K159" s="32"/>
      <c r="L159" s="106"/>
    </row>
    <row r="160" spans="1:12" ht="16.5">
      <c r="A160" s="14" t="s">
        <v>62</v>
      </c>
      <c r="B160" s="12">
        <v>340</v>
      </c>
      <c r="C160" s="6"/>
      <c r="D160" s="23"/>
      <c r="E160" s="23"/>
      <c r="F160" s="89">
        <f>6-0.817</f>
        <v>5.183</v>
      </c>
      <c r="G160" s="32"/>
      <c r="H160" s="32"/>
      <c r="I160" s="106">
        <v>8</v>
      </c>
      <c r="J160" s="32"/>
      <c r="K160" s="32"/>
      <c r="L160" s="106">
        <v>10</v>
      </c>
    </row>
    <row r="161" spans="1:12" ht="16.5">
      <c r="A161" s="14" t="s">
        <v>201</v>
      </c>
      <c r="B161" s="12">
        <v>340</v>
      </c>
      <c r="C161" s="6"/>
      <c r="D161" s="23"/>
      <c r="E161" s="23"/>
      <c r="F161" s="89">
        <v>7</v>
      </c>
      <c r="G161" s="32"/>
      <c r="H161" s="32"/>
      <c r="I161" s="106"/>
      <c r="J161" s="32"/>
      <c r="K161" s="32"/>
      <c r="L161" s="106"/>
    </row>
    <row r="162" spans="1:12" ht="16.5">
      <c r="A162" s="14" t="s">
        <v>101</v>
      </c>
      <c r="B162" s="12">
        <v>340</v>
      </c>
      <c r="C162" s="6"/>
      <c r="D162" s="23"/>
      <c r="E162" s="23"/>
      <c r="F162" s="20">
        <f>10-1+1-0.266</f>
        <v>9.734</v>
      </c>
      <c r="G162" s="32"/>
      <c r="H162" s="32"/>
      <c r="I162" s="106">
        <v>17</v>
      </c>
      <c r="J162" s="32"/>
      <c r="K162" s="32"/>
      <c r="L162" s="106">
        <v>19</v>
      </c>
    </row>
    <row r="163" spans="1:12" ht="31.5">
      <c r="A163" s="109" t="s">
        <v>182</v>
      </c>
      <c r="B163" s="12"/>
      <c r="C163" s="6"/>
      <c r="D163" s="23"/>
      <c r="E163" s="23"/>
      <c r="F163" s="89">
        <f>F164</f>
        <v>1526</v>
      </c>
      <c r="G163" s="32"/>
      <c r="H163" s="32"/>
      <c r="I163" s="106"/>
      <c r="J163" s="32"/>
      <c r="K163" s="32"/>
      <c r="L163" s="106"/>
    </row>
    <row r="164" spans="1:12" ht="16.5">
      <c r="A164" s="14" t="s">
        <v>183</v>
      </c>
      <c r="B164" s="12">
        <v>225</v>
      </c>
      <c r="C164" s="6"/>
      <c r="D164" s="23"/>
      <c r="E164" s="23"/>
      <c r="F164" s="89">
        <v>1526</v>
      </c>
      <c r="G164" s="32"/>
      <c r="H164" s="32"/>
      <c r="I164" s="106"/>
      <c r="J164" s="32"/>
      <c r="K164" s="32"/>
      <c r="L164" s="106"/>
    </row>
    <row r="165" spans="1:12" ht="31.5">
      <c r="A165" s="109" t="s">
        <v>182</v>
      </c>
      <c r="B165" s="12">
        <v>225</v>
      </c>
      <c r="C165" s="6"/>
      <c r="D165" s="23"/>
      <c r="E165" s="23"/>
      <c r="F165" s="89">
        <f>F166</f>
        <v>2026</v>
      </c>
      <c r="G165" s="32"/>
      <c r="H165" s="32"/>
      <c r="I165" s="106"/>
      <c r="J165" s="32"/>
      <c r="K165" s="32"/>
      <c r="L165" s="106"/>
    </row>
    <row r="166" spans="1:12" ht="16.5">
      <c r="A166" s="14" t="s">
        <v>184</v>
      </c>
      <c r="B166" s="12"/>
      <c r="C166" s="6"/>
      <c r="D166" s="23"/>
      <c r="E166" s="23"/>
      <c r="F166" s="89">
        <v>2026</v>
      </c>
      <c r="G166" s="32"/>
      <c r="H166" s="32"/>
      <c r="I166" s="106"/>
      <c r="J166" s="32"/>
      <c r="K166" s="32"/>
      <c r="L166" s="106"/>
    </row>
    <row r="167" spans="1:12" ht="47.25">
      <c r="A167" s="109" t="s">
        <v>96</v>
      </c>
      <c r="B167" s="12">
        <v>225</v>
      </c>
      <c r="C167" s="6"/>
      <c r="D167" s="23"/>
      <c r="E167" s="23"/>
      <c r="F167" s="89">
        <f>SUM(F168:F169)</f>
        <v>158.302</v>
      </c>
      <c r="G167" s="32"/>
      <c r="H167" s="32"/>
      <c r="I167" s="106">
        <v>3190</v>
      </c>
      <c r="J167" s="32"/>
      <c r="K167" s="32"/>
      <c r="L167" s="106">
        <v>3750</v>
      </c>
    </row>
    <row r="168" spans="1:12" ht="16.5">
      <c r="A168" s="14" t="s">
        <v>159</v>
      </c>
      <c r="B168" s="12">
        <v>225</v>
      </c>
      <c r="C168" s="6"/>
      <c r="D168" s="23"/>
      <c r="E168" s="23"/>
      <c r="F168" s="89">
        <f>3088.5-2900-84.768</f>
        <v>103.732</v>
      </c>
      <c r="G168" s="32"/>
      <c r="H168" s="32"/>
      <c r="I168" s="106">
        <v>3190</v>
      </c>
      <c r="J168" s="32"/>
      <c r="K168" s="32"/>
      <c r="L168" s="106">
        <v>3750</v>
      </c>
    </row>
    <row r="169" spans="1:12" ht="16.5">
      <c r="A169" s="14" t="s">
        <v>171</v>
      </c>
      <c r="B169" s="12">
        <v>226</v>
      </c>
      <c r="C169" s="6"/>
      <c r="D169" s="23"/>
      <c r="E169" s="23"/>
      <c r="F169" s="89">
        <v>54.57</v>
      </c>
      <c r="G169" s="32"/>
      <c r="H169" s="32"/>
      <c r="I169" s="106"/>
      <c r="J169" s="32"/>
      <c r="K169" s="32"/>
      <c r="L169" s="106"/>
    </row>
    <row r="170" spans="1:12" ht="47.25">
      <c r="A170" s="109" t="s">
        <v>97</v>
      </c>
      <c r="B170" s="12">
        <v>225</v>
      </c>
      <c r="C170" s="6"/>
      <c r="D170" s="23"/>
      <c r="E170" s="23"/>
      <c r="F170" s="89">
        <f>SUM(F171:F172)</f>
        <v>82.6875</v>
      </c>
      <c r="G170" s="32"/>
      <c r="H170" s="32"/>
      <c r="I170" s="106">
        <v>110</v>
      </c>
      <c r="J170" s="32"/>
      <c r="K170" s="32"/>
      <c r="L170" s="106">
        <v>110</v>
      </c>
    </row>
    <row r="171" spans="1:12" ht="16.5">
      <c r="A171" s="14" t="s">
        <v>160</v>
      </c>
      <c r="B171" s="12">
        <v>225</v>
      </c>
      <c r="C171" s="6"/>
      <c r="D171" s="23"/>
      <c r="E171" s="23"/>
      <c r="F171" s="89">
        <f>100-4.538-27.3125</f>
        <v>68.1495</v>
      </c>
      <c r="G171" s="32"/>
      <c r="H171" s="32"/>
      <c r="I171" s="106">
        <v>100</v>
      </c>
      <c r="J171" s="32"/>
      <c r="K171" s="32"/>
      <c r="L171" s="106">
        <v>100</v>
      </c>
    </row>
    <row r="172" spans="1:12" ht="16.5">
      <c r="A172" s="14" t="s">
        <v>161</v>
      </c>
      <c r="B172" s="12">
        <v>225</v>
      </c>
      <c r="C172" s="6"/>
      <c r="D172" s="23"/>
      <c r="E172" s="23"/>
      <c r="F172" s="89">
        <f>10+4.538</f>
        <v>14.538</v>
      </c>
      <c r="G172" s="32"/>
      <c r="H172" s="32"/>
      <c r="I172" s="106">
        <v>10</v>
      </c>
      <c r="J172" s="32"/>
      <c r="K172" s="32"/>
      <c r="L172" s="106">
        <v>10</v>
      </c>
    </row>
    <row r="173" spans="1:12" ht="47.25">
      <c r="A173" s="109" t="s">
        <v>98</v>
      </c>
      <c r="B173" s="6" t="s">
        <v>17</v>
      </c>
      <c r="C173" s="6"/>
      <c r="D173" s="23"/>
      <c r="E173" s="23"/>
      <c r="F173" s="89">
        <f>SUM(F174:F176)</f>
        <v>12.8</v>
      </c>
      <c r="G173" s="32"/>
      <c r="H173" s="32"/>
      <c r="I173" s="106">
        <v>10</v>
      </c>
      <c r="J173" s="32"/>
      <c r="K173" s="32"/>
      <c r="L173" s="106">
        <v>55</v>
      </c>
    </row>
    <row r="174" spans="1:12" ht="16.5">
      <c r="A174" s="4" t="s">
        <v>162</v>
      </c>
      <c r="B174" s="6" t="s">
        <v>17</v>
      </c>
      <c r="C174" s="6"/>
      <c r="D174" s="23"/>
      <c r="E174" s="23"/>
      <c r="F174" s="89"/>
      <c r="G174" s="32"/>
      <c r="H174" s="32"/>
      <c r="I174" s="106">
        <v>10</v>
      </c>
      <c r="J174" s="32"/>
      <c r="K174" s="32"/>
      <c r="L174" s="106">
        <v>55</v>
      </c>
    </row>
    <row r="175" spans="1:12" ht="16.5">
      <c r="A175" s="4" t="s">
        <v>210</v>
      </c>
      <c r="B175" s="6" t="s">
        <v>17</v>
      </c>
      <c r="C175" s="6"/>
      <c r="D175" s="23"/>
      <c r="E175" s="23"/>
      <c r="F175" s="20">
        <v>0.605</v>
      </c>
      <c r="G175" s="32"/>
      <c r="H175" s="32"/>
      <c r="I175" s="106"/>
      <c r="J175" s="32"/>
      <c r="K175" s="32"/>
      <c r="L175" s="106"/>
    </row>
    <row r="176" spans="1:12" ht="16.5">
      <c r="A176" s="4" t="s">
        <v>173</v>
      </c>
      <c r="B176" s="6" t="s">
        <v>14</v>
      </c>
      <c r="C176" s="6"/>
      <c r="D176" s="23"/>
      <c r="E176" s="23"/>
      <c r="F176" s="89">
        <f>3.971+1.029+7.8-0.605</f>
        <v>12.195</v>
      </c>
      <c r="G176" s="32"/>
      <c r="H176" s="32"/>
      <c r="I176" s="106"/>
      <c r="J176" s="32"/>
      <c r="K176" s="32"/>
      <c r="L176" s="106"/>
    </row>
    <row r="177" spans="1:12" ht="16.5">
      <c r="A177" s="4"/>
      <c r="B177" s="6"/>
      <c r="C177" s="6"/>
      <c r="D177" s="23"/>
      <c r="E177" s="23"/>
      <c r="F177" s="90">
        <f>F146+F147+F148+F149+F150+F151+F152+F153+F154+F155+F156+F157+F158+F159+F160+F161+F162+F163+F165+F167+F170+F173</f>
        <v>6897.8655</v>
      </c>
      <c r="G177" s="34"/>
      <c r="H177" s="34"/>
      <c r="I177" s="90">
        <f>I173+I170+I167+I162+I160+I157+I156+I155+I152+I151+I150+I149+I148+I147+I146</f>
        <v>5013.42</v>
      </c>
      <c r="J177" s="34"/>
      <c r="K177" s="34"/>
      <c r="L177" s="90">
        <f>L173+L170+L167+L162+L160+L157+L156+L155+L152+L151+L150+L149+L148+L147+L146</f>
        <v>5946.3</v>
      </c>
    </row>
    <row r="178" spans="1:12" ht="63">
      <c r="A178" s="21" t="s">
        <v>177</v>
      </c>
      <c r="B178" s="38" t="s">
        <v>14</v>
      </c>
      <c r="C178" s="6"/>
      <c r="D178" s="23"/>
      <c r="E178" s="23"/>
      <c r="F178" s="90">
        <v>6.94482</v>
      </c>
      <c r="G178" s="34"/>
      <c r="H178" s="34"/>
      <c r="I178" s="90"/>
      <c r="J178" s="34"/>
      <c r="K178" s="34"/>
      <c r="L178" s="90"/>
    </row>
    <row r="179" spans="1:12" ht="16.5">
      <c r="A179" s="4" t="s">
        <v>174</v>
      </c>
      <c r="B179" s="6"/>
      <c r="C179" s="6"/>
      <c r="D179" s="23"/>
      <c r="E179" s="23"/>
      <c r="F179" s="89">
        <v>6.94482</v>
      </c>
      <c r="G179" s="34"/>
      <c r="H179" s="34"/>
      <c r="I179" s="90"/>
      <c r="J179" s="34"/>
      <c r="K179" s="34"/>
      <c r="L179" s="90"/>
    </row>
    <row r="180" spans="1:12" ht="31.5">
      <c r="A180" s="21" t="s">
        <v>176</v>
      </c>
      <c r="B180" s="6" t="s">
        <v>14</v>
      </c>
      <c r="C180" s="6"/>
      <c r="D180" s="23"/>
      <c r="E180" s="23"/>
      <c r="F180" s="90">
        <f>F181</f>
        <v>1051.3294999999998</v>
      </c>
      <c r="G180" s="34"/>
      <c r="H180" s="34"/>
      <c r="I180" s="90"/>
      <c r="J180" s="34"/>
      <c r="K180" s="34"/>
      <c r="L180" s="90"/>
    </row>
    <row r="181" spans="1:12" ht="16.5">
      <c r="A181" s="4" t="s">
        <v>175</v>
      </c>
      <c r="B181" s="6" t="s">
        <v>14</v>
      </c>
      <c r="C181" s="6"/>
      <c r="D181" s="23"/>
      <c r="E181" s="23"/>
      <c r="F181" s="89">
        <f>325+625.584+100+0.7455</f>
        <v>1051.3294999999998</v>
      </c>
      <c r="G181" s="34"/>
      <c r="H181" s="34"/>
      <c r="I181" s="90"/>
      <c r="J181" s="34"/>
      <c r="K181" s="34"/>
      <c r="L181" s="90"/>
    </row>
    <row r="182" spans="1:12" ht="21.75" customHeight="1">
      <c r="A182" s="61"/>
      <c r="B182" s="39"/>
      <c r="C182" s="39"/>
      <c r="D182" s="40"/>
      <c r="E182" s="40"/>
      <c r="F182" s="95">
        <f>F178+F180</f>
        <v>1058.2743199999998</v>
      </c>
      <c r="G182" s="63"/>
      <c r="H182" s="63"/>
      <c r="I182" s="95"/>
      <c r="J182" s="63"/>
      <c r="K182" s="63"/>
      <c r="L182" s="95"/>
    </row>
    <row r="183" spans="1:12" s="51" customFormat="1" ht="18.75">
      <c r="A183" s="111" t="s">
        <v>104</v>
      </c>
      <c r="B183" s="43"/>
      <c r="C183" s="44"/>
      <c r="D183" s="45"/>
      <c r="E183" s="45"/>
      <c r="F183" s="96">
        <f>F184</f>
        <v>6.6884999999999994</v>
      </c>
      <c r="G183" s="50"/>
      <c r="H183" s="50"/>
      <c r="I183" s="96">
        <f>I184</f>
        <v>30</v>
      </c>
      <c r="J183" s="50"/>
      <c r="K183" s="50"/>
      <c r="L183" s="96">
        <f>L184</f>
        <v>35</v>
      </c>
    </row>
    <row r="184" spans="1:12" s="41" customFormat="1" ht="47.25">
      <c r="A184" s="109" t="s">
        <v>115</v>
      </c>
      <c r="B184" s="64">
        <v>290</v>
      </c>
      <c r="C184" s="39"/>
      <c r="D184" s="40"/>
      <c r="E184" s="40"/>
      <c r="F184" s="97">
        <f>F185</f>
        <v>6.6884999999999994</v>
      </c>
      <c r="G184" s="62"/>
      <c r="H184" s="62"/>
      <c r="I184" s="108">
        <v>30</v>
      </c>
      <c r="J184" s="62"/>
      <c r="K184" s="62"/>
      <c r="L184" s="108">
        <v>35</v>
      </c>
    </row>
    <row r="185" spans="1:12" s="41" customFormat="1" ht="16.5">
      <c r="A185" s="61" t="s">
        <v>202</v>
      </c>
      <c r="B185" s="64">
        <v>290</v>
      </c>
      <c r="C185" s="39"/>
      <c r="D185" s="40"/>
      <c r="E185" s="40"/>
      <c r="F185" s="97">
        <f>20-13.3115</f>
        <v>6.6884999999999994</v>
      </c>
      <c r="G185" s="62"/>
      <c r="H185" s="62"/>
      <c r="I185" s="108">
        <v>15</v>
      </c>
      <c r="J185" s="62"/>
      <c r="K185" s="62"/>
      <c r="L185" s="108">
        <v>17.5</v>
      </c>
    </row>
    <row r="186" spans="1:12" s="47" customFormat="1" ht="18.75">
      <c r="A186" s="111" t="s">
        <v>105</v>
      </c>
      <c r="B186" s="52"/>
      <c r="C186" s="53"/>
      <c r="D186" s="54"/>
      <c r="E186" s="54"/>
      <c r="F186" s="98">
        <f>F187</f>
        <v>19.874</v>
      </c>
      <c r="G186" s="42"/>
      <c r="H186" s="42"/>
      <c r="I186" s="98">
        <f>I187</f>
        <v>20</v>
      </c>
      <c r="J186" s="42"/>
      <c r="K186" s="42"/>
      <c r="L186" s="98">
        <f>L187</f>
        <v>20</v>
      </c>
    </row>
    <row r="187" spans="1:12" s="41" customFormat="1" ht="49.5">
      <c r="A187" s="114" t="s">
        <v>106</v>
      </c>
      <c r="B187" s="64">
        <v>340</v>
      </c>
      <c r="C187" s="39"/>
      <c r="D187" s="40"/>
      <c r="E187" s="40"/>
      <c r="F187" s="97">
        <f>F189+F188</f>
        <v>19.874</v>
      </c>
      <c r="G187" s="62"/>
      <c r="H187" s="62"/>
      <c r="I187" s="108">
        <v>20</v>
      </c>
      <c r="J187" s="62"/>
      <c r="K187" s="62"/>
      <c r="L187" s="108">
        <v>20</v>
      </c>
    </row>
    <row r="188" spans="1:12" s="41" customFormat="1" ht="16.5">
      <c r="A188" s="61" t="s">
        <v>203</v>
      </c>
      <c r="B188" s="64">
        <v>310</v>
      </c>
      <c r="C188" s="39"/>
      <c r="D188" s="40"/>
      <c r="E188" s="40"/>
      <c r="F188" s="97">
        <v>13.3</v>
      </c>
      <c r="G188" s="62"/>
      <c r="H188" s="62"/>
      <c r="I188" s="108"/>
      <c r="J188" s="62"/>
      <c r="K188" s="62"/>
      <c r="L188" s="108"/>
    </row>
    <row r="189" spans="1:12" s="41" customFormat="1" ht="16.5">
      <c r="A189" s="61" t="s">
        <v>163</v>
      </c>
      <c r="B189" s="64">
        <v>340</v>
      </c>
      <c r="C189" s="39"/>
      <c r="D189" s="40"/>
      <c r="E189" s="40"/>
      <c r="F189" s="97">
        <f>20-7.8-5.626</f>
        <v>6.573999999999999</v>
      </c>
      <c r="G189" s="62"/>
      <c r="H189" s="62"/>
      <c r="I189" s="108">
        <v>20</v>
      </c>
      <c r="J189" s="62"/>
      <c r="K189" s="62"/>
      <c r="L189" s="108">
        <v>20</v>
      </c>
    </row>
    <row r="190" spans="1:12" s="51" customFormat="1" ht="18.75">
      <c r="A190" s="111" t="s">
        <v>107</v>
      </c>
      <c r="B190" s="52"/>
      <c r="C190" s="44"/>
      <c r="D190" s="45"/>
      <c r="E190" s="45"/>
      <c r="F190" s="96">
        <f>F191</f>
        <v>0</v>
      </c>
      <c r="G190" s="50"/>
      <c r="H190" s="50"/>
      <c r="I190" s="96">
        <f>I191</f>
        <v>0</v>
      </c>
      <c r="J190" s="50"/>
      <c r="K190" s="50"/>
      <c r="L190" s="96">
        <f>L191</f>
        <v>100</v>
      </c>
    </row>
    <row r="191" spans="1:12" ht="47.25">
      <c r="A191" s="109" t="s">
        <v>148</v>
      </c>
      <c r="B191" s="64">
        <v>225</v>
      </c>
      <c r="C191" s="39"/>
      <c r="D191" s="40"/>
      <c r="E191" s="65"/>
      <c r="F191" s="99">
        <v>0</v>
      </c>
      <c r="G191" s="62"/>
      <c r="H191" s="62"/>
      <c r="I191" s="108">
        <v>0</v>
      </c>
      <c r="J191" s="62"/>
      <c r="K191" s="62"/>
      <c r="L191" s="108">
        <v>100</v>
      </c>
    </row>
    <row r="192" spans="1:12" ht="16.5">
      <c r="A192" s="61" t="s">
        <v>164</v>
      </c>
      <c r="B192" s="64">
        <v>225</v>
      </c>
      <c r="C192" s="39"/>
      <c r="D192" s="40"/>
      <c r="E192" s="65"/>
      <c r="F192" s="99">
        <v>0</v>
      </c>
      <c r="G192" s="62"/>
      <c r="H192" s="62"/>
      <c r="I192" s="108">
        <v>0</v>
      </c>
      <c r="J192" s="62"/>
      <c r="K192" s="62"/>
      <c r="L192" s="108">
        <v>100</v>
      </c>
    </row>
    <row r="193" spans="1:12" ht="19.5">
      <c r="A193" s="115" t="s">
        <v>149</v>
      </c>
      <c r="B193" s="64"/>
      <c r="C193" s="48"/>
      <c r="D193" s="49"/>
      <c r="E193" s="49"/>
      <c r="F193" s="100">
        <f>F194</f>
        <v>0</v>
      </c>
      <c r="G193" s="66"/>
      <c r="H193" s="66"/>
      <c r="I193" s="100">
        <f>I194</f>
        <v>30</v>
      </c>
      <c r="J193" s="66"/>
      <c r="K193" s="66"/>
      <c r="L193" s="100">
        <f>L194</f>
        <v>100</v>
      </c>
    </row>
    <row r="194" spans="1:12" ht="49.5">
      <c r="A194" s="116" t="s">
        <v>150</v>
      </c>
      <c r="B194" s="64">
        <v>225</v>
      </c>
      <c r="C194" s="39"/>
      <c r="D194" s="40"/>
      <c r="E194" s="65"/>
      <c r="F194" s="99">
        <v>0</v>
      </c>
      <c r="G194" s="62"/>
      <c r="H194" s="62"/>
      <c r="I194" s="108">
        <v>30</v>
      </c>
      <c r="J194" s="62"/>
      <c r="K194" s="62"/>
      <c r="L194" s="108">
        <v>100</v>
      </c>
    </row>
    <row r="195" spans="1:12" ht="33">
      <c r="A195" s="117" t="s">
        <v>165</v>
      </c>
      <c r="B195" s="67">
        <v>225</v>
      </c>
      <c r="C195" s="67"/>
      <c r="D195" s="67"/>
      <c r="E195" s="67"/>
      <c r="F195" s="101">
        <v>0</v>
      </c>
      <c r="G195" s="60"/>
      <c r="H195" s="60"/>
      <c r="I195" s="101">
        <v>30</v>
      </c>
      <c r="J195" s="60"/>
      <c r="K195" s="60"/>
      <c r="L195" s="101">
        <v>100</v>
      </c>
    </row>
    <row r="196" spans="1:12" ht="16.5">
      <c r="A196" s="84"/>
      <c r="B196" s="85"/>
      <c r="C196" s="85"/>
      <c r="D196" s="85"/>
      <c r="E196" s="85"/>
      <c r="F196" s="86"/>
      <c r="G196" s="86"/>
      <c r="H196" s="86"/>
      <c r="I196" s="86"/>
      <c r="J196" s="86"/>
      <c r="K196" s="86"/>
      <c r="L196" s="86"/>
    </row>
  </sheetData>
  <sheetProtection/>
  <mergeCells count="3">
    <mergeCell ref="D4:F4"/>
    <mergeCell ref="G4:I4"/>
    <mergeCell ref="J4:L4"/>
  </mergeCells>
  <printOptions/>
  <pageMargins left="0.7480314960629921" right="0.31496062992125984" top="0.5118110236220472" bottom="0.4724409448818898" header="0.5118110236220472" footer="0.5118110236220472"/>
  <pageSetup fitToHeight="6" fitToWidth="1" horizontalDpi="600" verticalDpi="600" orientation="landscape" paperSize="9" scale="60" r:id="rId1"/>
  <rowBreaks count="2" manualBreakCount="2">
    <brk id="85" max="11" man="1"/>
    <brk id="1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2012-12-25T08:36:41Z</cp:lastPrinted>
  <dcterms:created xsi:type="dcterms:W3CDTF">2006-06-08T10:29:13Z</dcterms:created>
  <dcterms:modified xsi:type="dcterms:W3CDTF">2012-12-25T14:00:47Z</dcterms:modified>
  <cp:category/>
  <cp:version/>
  <cp:contentType/>
  <cp:contentStatus/>
</cp:coreProperties>
</file>